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1" activeTab="0"/>
  </bookViews>
  <sheets>
    <sheet name="Perucámaras " sheetId="1" r:id="rId1"/>
    <sheet name="Índice" sheetId="2" r:id="rId2"/>
    <sheet name="Macro Región Sur" sheetId="3" r:id="rId3"/>
    <sheet name="1. Arequipa" sheetId="4" r:id="rId4"/>
    <sheet name="Ancash" sheetId="5" state="hidden" r:id="rId5"/>
    <sheet name="2. Cusco" sheetId="6" r:id="rId6"/>
    <sheet name="3. Madre de Dios" sheetId="7" r:id="rId7"/>
    <sheet name="4. Moquegua" sheetId="8" r:id="rId8"/>
    <sheet name="5. Puno" sheetId="9" r:id="rId9"/>
    <sheet name="6. Tacna" sheetId="10" r:id="rId10"/>
  </sheets>
  <definedNames>
    <definedName name="_xlnm._FilterDatabase" localSheetId="2">'Macro Región Sur'!$R$9:$V$9</definedName>
    <definedName name="asistencia">#N/A</definedName>
    <definedName name="colectivo">#N/A</definedName>
    <definedName name="desastres">#N/A</definedName>
    <definedName name="gestion">#N/A</definedName>
    <definedName name="guber">#N/A</definedName>
    <definedName name="individual">#N/A</definedName>
    <definedName name="_xlnm._FilterDatabase_1">'Macro Región Sur'!$R$9:$V$9</definedName>
  </definedNames>
  <calcPr fullCalcOnLoad="1"/>
</workbook>
</file>

<file path=xl/sharedStrings.xml><?xml version="1.0" encoding="utf-8"?>
<sst xmlns="http://schemas.openxmlformats.org/spreadsheetml/2006/main" count="976" uniqueCount="125">
  <si>
    <t xml:space="preserve">Información ampliada del Reporte Regional </t>
  </si>
  <si>
    <t>Edición N° 432</t>
  </si>
  <si>
    <t>Macro Región Sur</t>
  </si>
  <si>
    <t>Ejecución de presupuesto para proyectos de inversión pública</t>
  </si>
  <si>
    <t>Lunes 11 de enero 2022</t>
  </si>
  <si>
    <t>Índice</t>
  </si>
  <si>
    <t>Macro Región Centro</t>
  </si>
  <si>
    <t>Arequipa</t>
  </si>
  <si>
    <t>Cusco</t>
  </si>
  <si>
    <t>Madre de Dios</t>
  </si>
  <si>
    <t>Moquegua</t>
  </si>
  <si>
    <t>Puno</t>
  </si>
  <si>
    <t>Tacna</t>
  </si>
  <si>
    <t>Macro Región Sur: Ejecución de presupuesto para proyectos de inversión pública 2021</t>
  </si>
  <si>
    <t>Macro región Sur: Ejecución del presupuesto para proyectos de inversión pública, 2021</t>
  </si>
  <si>
    <t>(Millones S/. y porcentaje)</t>
  </si>
  <si>
    <t>1. Ejecución de proyectos de inversión pública</t>
  </si>
  <si>
    <t>Macro Región Sur: Ejecución del presupuesto para proyectos 
de inversión pública, 2020</t>
  </si>
  <si>
    <t>Departamento</t>
  </si>
  <si>
    <t>PIM</t>
  </si>
  <si>
    <t>Ejecutado</t>
  </si>
  <si>
    <t>No Ejecutado</t>
  </si>
  <si>
    <t>Avance</t>
  </si>
  <si>
    <t>(Millones de S/. y porcentaje)</t>
  </si>
  <si>
    <t>Región</t>
  </si>
  <si>
    <t>Part. Presup.</t>
  </si>
  <si>
    <t>Variación anual del avance 2020-2019 (pp)</t>
  </si>
  <si>
    <t>Presupuesto</t>
  </si>
  <si>
    <t>CENTRO</t>
  </si>
  <si>
    <r>
      <t>Fuente:</t>
    </r>
    <r>
      <rPr>
        <sz val="8"/>
        <rFont val="Calibri"/>
        <family val="2"/>
      </rPr>
      <t xml:space="preserve"> MEF - Consulta amigable 30 noviembre de 2021.</t>
    </r>
  </si>
  <si>
    <r>
      <t>Elaboración:</t>
    </r>
    <r>
      <rPr>
        <sz val="8"/>
        <rFont val="Calibri"/>
        <family val="2"/>
      </rPr>
      <t xml:space="preserve"> CIE - PERUCÁMARAS.</t>
    </r>
  </si>
  <si>
    <r>
      <t>Fuente:</t>
    </r>
    <r>
      <rPr>
        <sz val="8"/>
        <rFont val="Calibri"/>
        <family val="2"/>
      </rPr>
      <t xml:space="preserve"> MEF - Consulta amigable al 30 noviembre de 2021.</t>
    </r>
  </si>
  <si>
    <t>2. Ejecución de proyectos de inversión pública por niveles de gobierno</t>
  </si>
  <si>
    <t>Ejecución del presupuesto para proyectos de inversión pública, por niveles de gobierno, 2021</t>
  </si>
  <si>
    <t>Variación anual del avance 2021-2020 (pp)</t>
  </si>
  <si>
    <t xml:space="preserve"> (Millones de S/. y porcentaje)</t>
  </si>
  <si>
    <t>Niveles de Gobierno</t>
  </si>
  <si>
    <t>2021 Nov</t>
  </si>
  <si>
    <t>2020 Dic</t>
  </si>
  <si>
    <t>Devengado</t>
  </si>
  <si>
    <t>Gobierno Nacional</t>
  </si>
  <si>
    <t>Gobierno Regional</t>
  </si>
  <si>
    <t>Gobierno Local</t>
  </si>
  <si>
    <t>Total</t>
  </si>
  <si>
    <t>3. Ejecución por Sectores (Función de Gasto)</t>
  </si>
  <si>
    <t>Funciones (Sectores)</t>
  </si>
  <si>
    <t>PIM 2021</t>
  </si>
  <si>
    <t>Ejecución 2021</t>
  </si>
  <si>
    <t>Avance %</t>
  </si>
  <si>
    <t>PIM 2020</t>
  </si>
  <si>
    <t>Ejecución 2020</t>
  </si>
  <si>
    <t>15: TRANSPORTE</t>
  </si>
  <si>
    <t>16: COMUNICACIONES</t>
  </si>
  <si>
    <t>22: EDUCACION</t>
  </si>
  <si>
    <t>10: AGROPECUARIA</t>
  </si>
  <si>
    <t>18: SANEAMIENTO</t>
  </si>
  <si>
    <t>20: SALUD</t>
  </si>
  <si>
    <t>06: JUSTICIA</t>
  </si>
  <si>
    <t>21: CULTURA Y DEPORTE</t>
  </si>
  <si>
    <t>03: PLANEAMIENTO, GESTION Y RESERVA DE CONTINGENCIA</t>
  </si>
  <si>
    <t>05: ORDEN PUBLICO Y SEGURIDAD</t>
  </si>
  <si>
    <t>OTROS</t>
  </si>
  <si>
    <t>TOTAL</t>
  </si>
  <si>
    <t>17: AMBIENTE</t>
  </si>
  <si>
    <t>12: ENERGIA</t>
  </si>
  <si>
    <t>Gobiernos Locales</t>
  </si>
  <si>
    <t>19: VIVIENDA Y DESARROLLO URBANO</t>
  </si>
  <si>
    <t>3. Fuente de Financiamiento</t>
  </si>
  <si>
    <t>Rubro</t>
  </si>
  <si>
    <t>19: RECURSOS POR OPERACIONES OFICIALES DE CREDITO</t>
  </si>
  <si>
    <t>09: RECURSOS DIRECTAMENTE RECAUDADOS</t>
  </si>
  <si>
    <t>18: CANON Y SOBRECANON, REGALIAS, RENTA DE ADUANAS Y PARTICIPACIONES</t>
  </si>
  <si>
    <t>00: RECURSOS ORDINARIOS</t>
  </si>
  <si>
    <t>13: DONACIONES Y TRANSFERENCIAS</t>
  </si>
  <si>
    <t>07: FONDO DE COMPENSACION MUNICIPAL</t>
  </si>
  <si>
    <t>08: IMPUESTOS MUNICIPALES</t>
  </si>
  <si>
    <t>Arequipa: Ejecución de presupuesto para proyectos de inversión pública en sector salud - 2020</t>
  </si>
  <si>
    <r>
      <t>Fuente:</t>
    </r>
    <r>
      <rPr>
        <sz val="8"/>
        <rFont val="Calibri"/>
        <family val="2"/>
      </rPr>
      <t xml:space="preserve"> MEF - Consulta amigable a noviembre deel 2021</t>
    </r>
  </si>
  <si>
    <t>2. Ejecución por Sectores (Función de Gasto)</t>
  </si>
  <si>
    <t>04: DEFENSA Y SEGURIDAD NACIONAL</t>
  </si>
  <si>
    <t>09: TURISMO</t>
  </si>
  <si>
    <t>11: PESCA</t>
  </si>
  <si>
    <t>13: MINERIA</t>
  </si>
  <si>
    <t>14: INDUSTRIA</t>
  </si>
  <si>
    <t>08: COMERCIO</t>
  </si>
  <si>
    <t>Ejecución de proyectos a nivel de gobierno regional por proyectos</t>
  </si>
  <si>
    <t>Año de Ejecución: 2020</t>
  </si>
  <si>
    <t>Incluye: Sólo Proyectos</t>
  </si>
  <si>
    <t>Función 20: SALUD</t>
  </si>
  <si>
    <t>Nivel de Gobierno E: GOBIERNO NACIONAL</t>
  </si>
  <si>
    <t>Sector 01: PRESIDENCIA CONSEJO MINISTROS</t>
  </si>
  <si>
    <t>Departamento (Meta) 02: ANCASH</t>
  </si>
  <si>
    <t> 0.0</t>
  </si>
  <si>
    <t>Proyecto</t>
  </si>
  <si>
    <t>Devengado </t>
  </si>
  <si>
    <t>Avance % </t>
  </si>
  <si>
    <t>2386533: MEJORAMIENTO Y AMPLIACION DE LOS SERVICIOS DE SALUD DEL HOSPITAL DE APOYO DE POMABAMBA ANTONIO CALDAS DOMINGUEZ, BARRIO DE HUAJTACHACRA, DISTRITO Y PROVINCIA DE POMABAMBA, DEPARTAMENTO DE ANCASH</t>
  </si>
  <si>
    <t>  0.0</t>
  </si>
  <si>
    <t>2386577: MEJORAMIENTO DE LOS SERVICIOS DE SALUD DEL HOSPITAL DE APOYO YUNGAY, DISTRITO Y PROVINCIA DE YUNGAY, DEPARTAMENTO ANCASH</t>
  </si>
  <si>
    <t>Sector 11: SALUD</t>
  </si>
  <si>
    <t> 38.1</t>
  </si>
  <si>
    <t>2089754: EXPEDIENTES TECNICOS, ESTUDIOS DE PRE-INVERSION Y OTROS ESTUDIOS - PLAN INTEGRAL PARA LA RECONSTRUCCION CON CAMBIOS</t>
  </si>
  <si>
    <t>  12.3</t>
  </si>
  <si>
    <t>2194935: MEJORAMIENTO DE LOS SERVICIOS DE SALUD DEL HOSPITAL DE HUARMEY, DISTRITO DE HUARMEY, PROVINCIA DE HUARMEY-REGION ANCASH</t>
  </si>
  <si>
    <t>2285573: MEJORAMIENTO DE LOS SERVICIOS DE SALUD DEL ESTABLECIMIENTO DE SALUD PROGRESO, DEL DISTRITO DE CHIMBOTE, PROVINCIA DE SANTA, DEPARTAMENTO DE ANCASH</t>
  </si>
  <si>
    <t>  99.9</t>
  </si>
  <si>
    <t>2286124: MEJORAMIENTO DE LOS SERVICIOS DE SALUD DEL ESTABLECIMIENTO DE SALUD HUARI, DISTRITO Y PROVINCIA DE HUARI DEPARTAMENTO DE ANCASH</t>
  </si>
  <si>
    <t>2362485: MEJORAMIENTO Y AMPLIACION LOS SERVICIOS DE SALUD DEL HOSPITAL DE APOYO DE CARAZ SAN JUAN DE DIOS, BARRIO DE MANCHURIA, CENTRO POBLADO DE CARAZ - DISTRITO DE CARAZ - PROVINCIA DE HUAYLAS, DEPARTAMENTO DE ANCASH</t>
  </si>
  <si>
    <t>2386498: MEJORAMIENTO DE LOS SERVICIOS DE SALUD DEL HOSPITAL DE APOYO RECUAY - DISTRITO RECUAY, PROVINCIA RECUAY, DEPARTAMENTO DE ANCASH</t>
  </si>
  <si>
    <t>  90.0</t>
  </si>
  <si>
    <t>  98.2</t>
  </si>
  <si>
    <t>2409087: RECUPERACION DE LOS SERVICIOS DE SALUD DEL PUESTO DE SALUD (I-1) SAPCHA - DISTRITO DE ACOCHACA - PROVINCIA DE ASUNCION - DEPARTAMENTO DE ANCASH</t>
  </si>
  <si>
    <t>2428425: REHABILITACION DE LOS SERVICIOS DE SALUD DEL ESTABLECIMIENTO DE SALUD MAGDALENA NUEVA, DISTRITO DE CHIMBOTE, PROVINCIA SANTA, DEPARTAMENTO ANCASH</t>
  </si>
  <si>
    <t>  92.6</t>
  </si>
  <si>
    <t>2484819: ADQUISICION DE MONITOR DE FUNCIONES VITALES, VENTILADOR MECANICO, VENTILADOR DE TRANSPORTE Y DESFIBRILADOR; ADEMAS DE OTROS ACTIVOS EN EL(LA) EESS ELEAZAR GUZMAN BARRON - NUEVO CHIMBOTE DISTRITO DE NUEVO CHIMBOTE, PROVINCIA SANTA, DEPARTAMENTO ANCASH</t>
  </si>
  <si>
    <t>  53.0</t>
  </si>
  <si>
    <t>2484876: ADQUISICION DE MONITOR DE FUNCIONES VITALES, VENTILADOR MECANICO, VENTILADOR DE TRANSPORTE Y DESFIBRILADOR; ADEMAS DE OTROS ACTIVOS EN EL(LA) EESS VICTOR RAMOS GUARDIA - HUARAZ - HUARAZ DISTRITO DE HUARAZ, PROVINCIA HUARAZ, DEPARTAMENTO ANCASH</t>
  </si>
  <si>
    <t>Cusco: Ejecución de presupuesto para proyectos de inversión pública en sector salud - 2020</t>
  </si>
  <si>
    <t>Ejecucución 2020</t>
  </si>
  <si>
    <t>07: TRABAJO</t>
  </si>
  <si>
    <t>Madre de Dios: Ejecución de presupuesto para proyectos de inversión pública en sector salud - 2020</t>
  </si>
  <si>
    <t>02: RELACIONES EXTERIORES</t>
  </si>
  <si>
    <t>Moquegua: Ejecución de presupuesto para proyectos de inversión pública en sector salud - 2020</t>
  </si>
  <si>
    <t>Puno: Ejecución de presupuesto para proyectos de inversión pública en sector salud - 2020</t>
  </si>
  <si>
    <t>Tacna: Ejecución de presupuesto para proyectos de inversión pública en sector salud - 2020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</si>
</sst>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GENERAL"/>
    <numFmt numFmtId="166" formatCode="DD/MM/YYYY"/>
    <numFmt numFmtId="167" formatCode="DDDD&quot;, &quot;DD&quot; de &quot;MMMM&quot; de &quot;YYYY"/>
    <numFmt numFmtId="168" formatCode="0.0"/>
    <numFmt numFmtId="169" formatCode="#,##0"/>
    <numFmt numFmtId="170" formatCode="0%"/>
    <numFmt numFmtId="171" formatCode="0.0%"/>
    <numFmt numFmtId="172" formatCode="0"/>
    <numFmt numFmtId="173" formatCode="#,##0.0"/>
  </numFmts>
  <fonts count="41"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20"/>
      <name val="Arial Narrow"/>
      <family val="2"/>
    </font>
    <font>
      <b/>
      <sz val="20"/>
      <color indexed="9"/>
      <name val="Arial Narrow"/>
      <family val="2"/>
    </font>
    <font>
      <b/>
      <sz val="14"/>
      <name val="Arial Narrow"/>
      <family val="2"/>
    </font>
    <font>
      <b/>
      <sz val="14"/>
      <color indexed="8"/>
      <name val="Arial Narrow"/>
      <family val="2"/>
    </font>
    <font>
      <b/>
      <sz val="10"/>
      <color indexed="53"/>
      <name val="Arial Narrow"/>
      <family val="2"/>
    </font>
    <font>
      <b/>
      <sz val="18"/>
      <color indexed="8"/>
      <name val="Arial Narrow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8"/>
      <name val="Arial Narrow"/>
      <family val="2"/>
    </font>
    <font>
      <sz val="18"/>
      <color indexed="8"/>
      <name val="Arial"/>
      <family val="2"/>
    </font>
    <font>
      <sz val="18"/>
      <color indexed="57"/>
      <name val="Arial"/>
      <family val="2"/>
    </font>
    <font>
      <sz val="9"/>
      <color indexed="57"/>
      <name val="Arial"/>
      <family val="2"/>
    </font>
    <font>
      <sz val="9"/>
      <color indexed="10"/>
      <name val="Arial"/>
      <family val="2"/>
    </font>
    <font>
      <b/>
      <sz val="10"/>
      <color indexed="9"/>
      <name val="Calibri"/>
      <family val="2"/>
    </font>
    <font>
      <sz val="9"/>
      <color indexed="10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sz val="8"/>
      <name val="Calibri"/>
      <family val="2"/>
    </font>
    <font>
      <i/>
      <sz val="9"/>
      <color indexed="10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10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7.5"/>
      <color indexed="8"/>
      <name val="Arial Narrow"/>
      <family val="2"/>
    </font>
    <font>
      <sz val="5"/>
      <color indexed="8"/>
      <name val="Arial Narrow"/>
      <family val="2"/>
    </font>
    <font>
      <b/>
      <sz val="7.5"/>
      <color indexed="8"/>
      <name val="Arial Narrow"/>
      <family val="2"/>
    </font>
    <font>
      <b/>
      <sz val="14"/>
      <name val="Calibri"/>
      <family val="2"/>
    </font>
    <font>
      <sz val="1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medium">
        <color indexed="27"/>
      </left>
      <right style="medium">
        <color indexed="27"/>
      </right>
      <top>
        <color indexed="63"/>
      </top>
      <bottom style="medium">
        <color indexed="27"/>
      </bottom>
    </border>
    <border>
      <left style="medium">
        <color indexed="27"/>
      </left>
      <right style="medium">
        <color indexed="27"/>
      </right>
      <top style="medium">
        <color indexed="27"/>
      </top>
      <bottom>
        <color indexed="63"/>
      </bottom>
    </border>
    <border>
      <left style="medium">
        <color indexed="27"/>
      </left>
      <right style="medium">
        <color indexed="27"/>
      </right>
      <top style="medium">
        <color indexed="27"/>
      </top>
      <bottom style="medium">
        <color indexed="27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2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194">
    <xf numFmtId="164" fontId="0" fillId="0" borderId="0" xfId="0" applyAlignment="1">
      <alignment/>
    </xf>
    <xf numFmtId="164" fontId="2" fillId="0" borderId="0" xfId="21" applyFill="1">
      <alignment/>
      <protection/>
    </xf>
    <xf numFmtId="164" fontId="2" fillId="0" borderId="0" xfId="21">
      <alignment/>
      <protection/>
    </xf>
    <xf numFmtId="164" fontId="1" fillId="0" borderId="0" xfId="20" applyFill="1">
      <alignment/>
      <protection/>
    </xf>
    <xf numFmtId="164" fontId="3" fillId="0" borderId="0" xfId="20" applyFont="1" applyFill="1" applyAlignment="1" applyProtection="1">
      <alignment vertical="center"/>
      <protection locked="0"/>
    </xf>
    <xf numFmtId="164" fontId="1" fillId="2" borderId="0" xfId="20" applyFill="1">
      <alignment/>
      <protection/>
    </xf>
    <xf numFmtId="164" fontId="1" fillId="0" borderId="0" xfId="20">
      <alignment/>
      <protection/>
    </xf>
    <xf numFmtId="164" fontId="4" fillId="0" borderId="0" xfId="20" applyFont="1" applyFill="1" applyAlignment="1" applyProtection="1">
      <alignment vertical="center"/>
      <protection locked="0"/>
    </xf>
    <xf numFmtId="164" fontId="3" fillId="0" borderId="0" xfId="20" applyFont="1" applyFill="1" applyBorder="1" applyAlignment="1" applyProtection="1">
      <alignment horizontal="center" vertical="center"/>
      <protection locked="0"/>
    </xf>
    <xf numFmtId="164" fontId="5" fillId="0" borderId="0" xfId="20" applyFont="1" applyFill="1" applyAlignment="1">
      <alignment vertical="center"/>
      <protection/>
    </xf>
    <xf numFmtId="164" fontId="6" fillId="0" borderId="0" xfId="20" applyFont="1" applyFill="1" applyBorder="1" applyAlignment="1">
      <alignment horizontal="center" vertical="center"/>
      <protection/>
    </xf>
    <xf numFmtId="164" fontId="7" fillId="0" borderId="0" xfId="20" applyFont="1" applyFill="1">
      <alignment/>
      <protection/>
    </xf>
    <xf numFmtId="164" fontId="8" fillId="0" borderId="0" xfId="20" applyFont="1" applyFill="1" applyBorder="1" applyAlignment="1" applyProtection="1">
      <alignment horizontal="center" vertical="center"/>
      <protection locked="0"/>
    </xf>
    <xf numFmtId="164" fontId="6" fillId="2" borderId="0" xfId="20" applyFont="1" applyFill="1" applyAlignment="1">
      <alignment horizontal="center" vertical="center"/>
      <protection/>
    </xf>
    <xf numFmtId="164" fontId="6" fillId="0" borderId="0" xfId="20" applyFont="1" applyAlignment="1">
      <alignment horizontal="center" vertical="center"/>
      <protection/>
    </xf>
    <xf numFmtId="164" fontId="1" fillId="2" borderId="0" xfId="20" applyFill="1" applyAlignment="1">
      <alignment horizontal="center"/>
      <protection/>
    </xf>
    <xf numFmtId="164" fontId="1" fillId="0" borderId="0" xfId="20" applyAlignment="1">
      <alignment horizontal="center"/>
      <protection/>
    </xf>
    <xf numFmtId="164" fontId="9" fillId="0" borderId="0" xfId="20" applyFont="1" applyFill="1" applyBorder="1" applyAlignment="1">
      <alignment horizontal="center"/>
      <protection/>
    </xf>
    <xf numFmtId="164" fontId="10" fillId="0" borderId="0" xfId="20" applyFont="1" applyFill="1" applyBorder="1" applyAlignment="1">
      <alignment horizontal="center"/>
      <protection/>
    </xf>
    <xf numFmtId="166" fontId="1" fillId="0" borderId="0" xfId="20" applyNumberFormat="1" applyFill="1">
      <alignment/>
      <protection/>
    </xf>
    <xf numFmtId="167" fontId="10" fillId="0" borderId="0" xfId="20" applyNumberFormat="1" applyFont="1" applyFill="1" applyAlignment="1">
      <alignment vertical="center"/>
      <protection/>
    </xf>
    <xf numFmtId="164" fontId="6" fillId="0" borderId="0" xfId="20" applyFont="1" applyFill="1" applyAlignment="1">
      <alignment vertical="center"/>
      <protection/>
    </xf>
    <xf numFmtId="164" fontId="11" fillId="0" borderId="0" xfId="20" applyFont="1">
      <alignment/>
      <protection/>
    </xf>
    <xf numFmtId="164" fontId="12" fillId="0" borderId="0" xfId="20" applyFont="1">
      <alignment/>
      <protection/>
    </xf>
    <xf numFmtId="164" fontId="6" fillId="0" borderId="0" xfId="21" applyFont="1">
      <alignment/>
      <protection/>
    </xf>
    <xf numFmtId="164" fontId="13" fillId="0" borderId="0" xfId="20" applyFont="1">
      <alignment/>
      <protection/>
    </xf>
    <xf numFmtId="164" fontId="8" fillId="0" borderId="0" xfId="20" applyFont="1" applyFill="1" applyAlignment="1" applyProtection="1">
      <alignment vertical="center"/>
      <protection locked="0"/>
    </xf>
    <xf numFmtId="164" fontId="2" fillId="0" borderId="0" xfId="21" applyFont="1" applyAlignment="1">
      <alignment horizontal="left" indent="1"/>
      <protection/>
    </xf>
    <xf numFmtId="164" fontId="14" fillId="0" borderId="0" xfId="20" applyFont="1">
      <alignment/>
      <protection/>
    </xf>
    <xf numFmtId="164" fontId="9" fillId="0" borderId="0" xfId="20" applyFont="1" applyFill="1" applyAlignment="1">
      <alignment/>
      <protection/>
    </xf>
    <xf numFmtId="164" fontId="15" fillId="0" borderId="0" xfId="20" applyFont="1">
      <alignment/>
      <protection/>
    </xf>
    <xf numFmtId="164" fontId="10" fillId="0" borderId="0" xfId="20" applyFont="1" applyFill="1" applyAlignment="1">
      <alignment/>
      <protection/>
    </xf>
    <xf numFmtId="164" fontId="17" fillId="3" borderId="0" xfId="21" applyFont="1" applyFill="1">
      <alignment/>
      <protection/>
    </xf>
    <xf numFmtId="164" fontId="18" fillId="3" borderId="0" xfId="21" applyFont="1" applyFill="1">
      <alignment/>
      <protection/>
    </xf>
    <xf numFmtId="164" fontId="19" fillId="4" borderId="0" xfId="21" applyFont="1" applyFill="1" applyBorder="1" applyAlignment="1">
      <alignment horizontal="center" vertical="center"/>
      <protection/>
    </xf>
    <xf numFmtId="164" fontId="20" fillId="3" borderId="0" xfId="21" applyFont="1" applyFill="1" applyAlignment="1">
      <alignment horizontal="left"/>
      <protection/>
    </xf>
    <xf numFmtId="164" fontId="17" fillId="3" borderId="0" xfId="21" applyFont="1" applyFill="1" applyAlignment="1">
      <alignment horizontal="left"/>
      <protection/>
    </xf>
    <xf numFmtId="164" fontId="19" fillId="3" borderId="0" xfId="21" applyFont="1" applyFill="1" applyBorder="1" applyAlignment="1">
      <alignment horizontal="center" vertical="center" wrapText="1"/>
      <protection/>
    </xf>
    <xf numFmtId="164" fontId="21" fillId="3" borderId="0" xfId="21" applyFont="1" applyFill="1" applyAlignment="1">
      <alignment vertical="center"/>
      <protection/>
    </xf>
    <xf numFmtId="164" fontId="22" fillId="3" borderId="0" xfId="21" applyFont="1" applyFill="1" applyBorder="1" applyAlignment="1">
      <alignment horizontal="center"/>
      <protection/>
    </xf>
    <xf numFmtId="164" fontId="17" fillId="3" borderId="1" xfId="21" applyFont="1" applyFill="1" applyBorder="1">
      <alignment/>
      <protection/>
    </xf>
    <xf numFmtId="164" fontId="17" fillId="3" borderId="2" xfId="21" applyFont="1" applyFill="1" applyBorder="1">
      <alignment/>
      <protection/>
    </xf>
    <xf numFmtId="164" fontId="17" fillId="3" borderId="3" xfId="21" applyFont="1" applyFill="1" applyBorder="1">
      <alignment/>
      <protection/>
    </xf>
    <xf numFmtId="164" fontId="17" fillId="3" borderId="0" xfId="21" applyFont="1" applyFill="1" applyBorder="1">
      <alignment/>
      <protection/>
    </xf>
    <xf numFmtId="164" fontId="17" fillId="3" borderId="4" xfId="21" applyFont="1" applyFill="1" applyBorder="1">
      <alignment/>
      <protection/>
    </xf>
    <xf numFmtId="164" fontId="23" fillId="3" borderId="0" xfId="21" applyFont="1" applyFill="1" applyBorder="1" applyAlignment="1">
      <alignment/>
      <protection/>
    </xf>
    <xf numFmtId="164" fontId="17" fillId="3" borderId="5" xfId="21" applyFont="1" applyFill="1" applyBorder="1">
      <alignment/>
      <protection/>
    </xf>
    <xf numFmtId="164" fontId="20" fillId="3" borderId="0" xfId="21" applyFont="1" applyFill="1" applyBorder="1">
      <alignment/>
      <protection/>
    </xf>
    <xf numFmtId="164" fontId="19" fillId="3" borderId="0" xfId="21" applyFont="1" applyFill="1" applyBorder="1" applyAlignment="1">
      <alignment horizontal="center" vertical="top" wrapText="1"/>
      <protection/>
    </xf>
    <xf numFmtId="164" fontId="23" fillId="3" borderId="0" xfId="21" applyFont="1" applyFill="1" applyBorder="1" applyAlignment="1">
      <alignment horizontal="center"/>
      <protection/>
    </xf>
    <xf numFmtId="168" fontId="23" fillId="3" borderId="0" xfId="21" applyNumberFormat="1" applyFont="1" applyFill="1" applyBorder="1" applyAlignment="1">
      <alignment horizontal="center"/>
      <protection/>
    </xf>
    <xf numFmtId="168" fontId="17" fillId="3" borderId="0" xfId="21" applyNumberFormat="1" applyFont="1" applyFill="1">
      <alignment/>
      <protection/>
    </xf>
    <xf numFmtId="164" fontId="22" fillId="3" borderId="6" xfId="21" applyFont="1" applyFill="1" applyBorder="1" applyAlignment="1">
      <alignment horizontal="center" vertical="top" wrapText="1"/>
      <protection/>
    </xf>
    <xf numFmtId="164" fontId="20" fillId="3" borderId="0" xfId="21" applyFont="1" applyFill="1" applyBorder="1" applyAlignment="1">
      <alignment vertical="center"/>
      <protection/>
    </xf>
    <xf numFmtId="169" fontId="20" fillId="3" borderId="0" xfId="21" applyNumberFormat="1" applyFont="1" applyFill="1" applyBorder="1">
      <alignment/>
      <protection/>
    </xf>
    <xf numFmtId="169" fontId="20" fillId="5" borderId="0" xfId="21" applyNumberFormat="1" applyFont="1" applyFill="1" applyBorder="1">
      <alignment/>
      <protection/>
    </xf>
    <xf numFmtId="171" fontId="20" fillId="5" borderId="0" xfId="19" applyNumberFormat="1" applyFont="1" applyFill="1" applyBorder="1" applyAlignment="1" applyProtection="1">
      <alignment/>
      <protection/>
    </xf>
    <xf numFmtId="171" fontId="20" fillId="3" borderId="0" xfId="19" applyNumberFormat="1" applyFont="1" applyFill="1" applyBorder="1" applyAlignment="1" applyProtection="1">
      <alignment/>
      <protection/>
    </xf>
    <xf numFmtId="164" fontId="24" fillId="6" borderId="7" xfId="21" applyFont="1" applyFill="1" applyBorder="1" applyAlignment="1">
      <alignment horizontal="center" vertical="center"/>
      <protection/>
    </xf>
    <xf numFmtId="164" fontId="25" fillId="3" borderId="5" xfId="21" applyFont="1" applyFill="1" applyBorder="1" applyAlignment="1">
      <alignment horizontal="center" vertical="center" wrapText="1"/>
      <protection/>
    </xf>
    <xf numFmtId="164" fontId="26" fillId="3" borderId="0" xfId="21" applyFont="1" applyFill="1" applyBorder="1">
      <alignment/>
      <protection/>
    </xf>
    <xf numFmtId="170" fontId="17" fillId="3" borderId="0" xfId="19" applyFont="1" applyFill="1" applyBorder="1" applyAlignment="1" applyProtection="1">
      <alignment/>
      <protection/>
    </xf>
    <xf numFmtId="164" fontId="20" fillId="3" borderId="8" xfId="21" applyFont="1" applyFill="1" applyBorder="1" applyAlignment="1">
      <alignment vertical="center"/>
      <protection/>
    </xf>
    <xf numFmtId="164" fontId="17" fillId="3" borderId="9" xfId="21" applyFont="1" applyFill="1" applyBorder="1">
      <alignment/>
      <protection/>
    </xf>
    <xf numFmtId="169" fontId="20" fillId="0" borderId="7" xfId="21" applyNumberFormat="1" applyFont="1" applyBorder="1" applyAlignment="1">
      <alignment horizontal="right" vertical="center" indent="1"/>
      <protection/>
    </xf>
    <xf numFmtId="171" fontId="20" fillId="0" borderId="7" xfId="19" applyNumberFormat="1" applyFont="1" applyFill="1" applyBorder="1" applyAlignment="1" applyProtection="1">
      <alignment horizontal="right" vertical="center" indent="1"/>
      <protection/>
    </xf>
    <xf numFmtId="168" fontId="17" fillId="3" borderId="0" xfId="19" applyNumberFormat="1" applyFont="1" applyFill="1" applyBorder="1" applyAlignment="1" applyProtection="1">
      <alignment horizontal="right" vertical="center"/>
      <protection/>
    </xf>
    <xf numFmtId="172" fontId="22" fillId="3" borderId="0" xfId="21" applyNumberFormat="1" applyFont="1" applyFill="1" applyBorder="1">
      <alignment/>
      <protection/>
    </xf>
    <xf numFmtId="164" fontId="20" fillId="3" borderId="5" xfId="21" applyFont="1" applyFill="1" applyBorder="1">
      <alignment/>
      <protection/>
    </xf>
    <xf numFmtId="164" fontId="20" fillId="3" borderId="9" xfId="21" applyFont="1" applyFill="1" applyBorder="1">
      <alignment/>
      <protection/>
    </xf>
    <xf numFmtId="168" fontId="20" fillId="3" borderId="0" xfId="21" applyNumberFormat="1" applyFont="1" applyFill="1" applyBorder="1">
      <alignment/>
      <protection/>
    </xf>
    <xf numFmtId="164" fontId="23" fillId="3" borderId="8" xfId="21" applyFont="1" applyFill="1" applyBorder="1" applyAlignment="1">
      <alignment horizontal="right" vertical="center"/>
      <protection/>
    </xf>
    <xf numFmtId="169" fontId="23" fillId="0" borderId="7" xfId="21" applyNumberFormat="1" applyFont="1" applyBorder="1" applyAlignment="1">
      <alignment horizontal="right" vertical="center" indent="1"/>
      <protection/>
    </xf>
    <xf numFmtId="171" fontId="23" fillId="0" borderId="7" xfId="19" applyNumberFormat="1" applyFont="1" applyFill="1" applyBorder="1" applyAlignment="1" applyProtection="1">
      <alignment horizontal="right" vertical="center" indent="1"/>
      <protection/>
    </xf>
    <xf numFmtId="173" fontId="22" fillId="3" borderId="5" xfId="21" applyNumberFormat="1" applyFont="1" applyFill="1" applyBorder="1" applyAlignment="1">
      <alignment horizontal="center"/>
      <protection/>
    </xf>
    <xf numFmtId="164" fontId="25" fillId="3" borderId="0" xfId="21" applyFont="1" applyFill="1" applyBorder="1" applyAlignment="1">
      <alignment vertical="center"/>
      <protection/>
    </xf>
    <xf numFmtId="164" fontId="28" fillId="3" borderId="10" xfId="21" applyFont="1" applyFill="1" applyBorder="1" applyAlignment="1">
      <alignment vertical="center"/>
      <protection/>
    </xf>
    <xf numFmtId="164" fontId="25" fillId="3" borderId="0" xfId="21" applyFont="1" applyFill="1" applyBorder="1" applyAlignment="1">
      <alignment horizontal="left"/>
      <protection/>
    </xf>
    <xf numFmtId="164" fontId="28" fillId="3" borderId="0" xfId="21" applyFont="1" applyFill="1" applyBorder="1" applyAlignment="1">
      <alignment horizontal="left"/>
      <protection/>
    </xf>
    <xf numFmtId="164" fontId="21" fillId="3" borderId="0" xfId="21" applyFont="1" applyFill="1" applyBorder="1" applyAlignment="1">
      <alignment horizontal="left"/>
      <protection/>
    </xf>
    <xf numFmtId="164" fontId="21" fillId="3" borderId="5" xfId="21" applyFont="1" applyFill="1" applyBorder="1" applyAlignment="1">
      <alignment horizontal="left"/>
      <protection/>
    </xf>
    <xf numFmtId="164" fontId="17" fillId="3" borderId="0" xfId="21" applyFont="1" applyFill="1" applyBorder="1" applyAlignment="1">
      <alignment horizontal="left" vertical="top" wrapText="1"/>
      <protection/>
    </xf>
    <xf numFmtId="164" fontId="17" fillId="3" borderId="5" xfId="21" applyFont="1" applyFill="1" applyBorder="1" applyAlignment="1">
      <alignment horizontal="left" vertical="top" wrapText="1"/>
      <protection/>
    </xf>
    <xf numFmtId="164" fontId="17" fillId="3" borderId="0" xfId="21" applyFont="1" applyFill="1" applyBorder="1" applyAlignment="1">
      <alignment vertical="center" wrapText="1"/>
      <protection/>
    </xf>
    <xf numFmtId="164" fontId="23" fillId="0" borderId="0" xfId="21" applyFont="1" applyFill="1" applyBorder="1" applyAlignment="1">
      <alignment horizontal="center" vertical="top" wrapText="1"/>
      <protection/>
    </xf>
    <xf numFmtId="164" fontId="21" fillId="3" borderId="0" xfId="21" applyFont="1" applyFill="1" applyBorder="1" applyAlignment="1">
      <alignment horizontal="center" vertical="top"/>
      <protection/>
    </xf>
    <xf numFmtId="164" fontId="29" fillId="3" borderId="5" xfId="21" applyFont="1" applyFill="1" applyBorder="1" applyAlignment="1">
      <alignment horizontal="center" vertical="center" wrapText="1"/>
      <protection/>
    </xf>
    <xf numFmtId="164" fontId="29" fillId="3" borderId="0" xfId="21" applyFont="1" applyFill="1" applyBorder="1" applyAlignment="1">
      <alignment vertical="center" wrapText="1"/>
      <protection/>
    </xf>
    <xf numFmtId="164" fontId="20" fillId="3" borderId="11" xfId="21" applyFont="1" applyFill="1" applyBorder="1" applyAlignment="1">
      <alignment horizontal="center" vertical="top" wrapText="1"/>
      <protection/>
    </xf>
    <xf numFmtId="164" fontId="17" fillId="3" borderId="0" xfId="21" applyFont="1" applyFill="1" applyBorder="1" applyAlignment="1">
      <alignment horizontal="center" vertical="top" wrapText="1"/>
      <protection/>
    </xf>
    <xf numFmtId="164" fontId="24" fillId="6" borderId="12" xfId="21" applyFont="1" applyFill="1" applyBorder="1" applyAlignment="1">
      <alignment horizontal="center" vertical="center"/>
      <protection/>
    </xf>
    <xf numFmtId="164" fontId="17" fillId="0" borderId="0" xfId="21" applyFont="1" applyFill="1" applyBorder="1" applyAlignment="1">
      <alignment horizontal="center" vertical="center"/>
      <protection/>
    </xf>
    <xf numFmtId="164" fontId="17" fillId="3" borderId="0" xfId="21" applyFont="1" applyFill="1" applyBorder="1" applyAlignment="1">
      <alignment horizontal="center" vertical="center"/>
      <protection/>
    </xf>
    <xf numFmtId="164" fontId="18" fillId="3" borderId="5" xfId="21" applyFont="1" applyFill="1" applyBorder="1">
      <alignment/>
      <protection/>
    </xf>
    <xf numFmtId="164" fontId="20" fillId="3" borderId="12" xfId="21" applyFont="1" applyFill="1" applyBorder="1" applyAlignment="1">
      <alignment horizontal="left" vertical="center"/>
      <protection/>
    </xf>
    <xf numFmtId="169" fontId="20" fillId="0" borderId="12" xfId="21" applyNumberFormat="1" applyFont="1" applyBorder="1" applyAlignment="1">
      <alignment vertical="center"/>
      <protection/>
    </xf>
    <xf numFmtId="170" fontId="20" fillId="0" borderId="12" xfId="19" applyNumberFormat="1" applyFont="1" applyFill="1" applyBorder="1" applyAlignment="1" applyProtection="1">
      <alignment horizontal="center" vertical="center"/>
      <protection/>
    </xf>
    <xf numFmtId="171" fontId="20" fillId="3" borderId="0" xfId="19" applyNumberFormat="1" applyFont="1" applyFill="1" applyBorder="1" applyAlignment="1" applyProtection="1">
      <alignment vertical="center"/>
      <protection/>
    </xf>
    <xf numFmtId="168" fontId="22" fillId="3" borderId="5" xfId="21" applyNumberFormat="1" applyFont="1" applyFill="1" applyBorder="1" applyAlignment="1">
      <alignment horizontal="center"/>
      <protection/>
    </xf>
    <xf numFmtId="164" fontId="23" fillId="3" borderId="13" xfId="21" applyFont="1" applyFill="1" applyBorder="1" applyAlignment="1">
      <alignment horizontal="center"/>
      <protection/>
    </xf>
    <xf numFmtId="169" fontId="23" fillId="0" borderId="12" xfId="21" applyNumberFormat="1" applyFont="1" applyBorder="1" applyAlignment="1">
      <alignment vertical="center"/>
      <protection/>
    </xf>
    <xf numFmtId="171" fontId="23" fillId="3" borderId="0" xfId="19" applyNumberFormat="1" applyFont="1" applyFill="1" applyBorder="1" applyAlignment="1" applyProtection="1">
      <alignment vertical="center"/>
      <protection/>
    </xf>
    <xf numFmtId="164" fontId="27" fillId="3" borderId="14" xfId="21" applyFont="1" applyFill="1" applyBorder="1" applyAlignment="1">
      <alignment vertical="center"/>
      <protection/>
    </xf>
    <xf numFmtId="164" fontId="28" fillId="0" borderId="0" xfId="21" applyFont="1" applyFill="1" applyBorder="1" applyAlignment="1">
      <alignment horizontal="left" vertical="center"/>
      <protection/>
    </xf>
    <xf numFmtId="171" fontId="17" fillId="3" borderId="0" xfId="19" applyNumberFormat="1" applyFont="1" applyFill="1" applyBorder="1" applyAlignment="1" applyProtection="1">
      <alignment horizontal="right" vertical="center"/>
      <protection/>
    </xf>
    <xf numFmtId="164" fontId="20" fillId="3" borderId="0" xfId="21" applyFont="1" applyFill="1" applyBorder="1" applyAlignment="1">
      <alignment horizontal="left" vertical="center"/>
      <protection/>
    </xf>
    <xf numFmtId="168" fontId="20" fillId="3" borderId="0" xfId="21" applyNumberFormat="1" applyFont="1" applyFill="1" applyBorder="1" applyAlignment="1">
      <alignment horizontal="center" vertical="center"/>
      <protection/>
    </xf>
    <xf numFmtId="164" fontId="17" fillId="3" borderId="0" xfId="21" applyFont="1" applyFill="1" applyBorder="1" applyAlignment="1">
      <alignment horizontal="left" vertical="center"/>
      <protection/>
    </xf>
    <xf numFmtId="164" fontId="23" fillId="3" borderId="0" xfId="21" applyFont="1" applyFill="1" applyBorder="1">
      <alignment/>
      <protection/>
    </xf>
    <xf numFmtId="164" fontId="23" fillId="7" borderId="15" xfId="21" applyFont="1" applyFill="1" applyBorder="1" applyAlignment="1">
      <alignment horizontal="left"/>
      <protection/>
    </xf>
    <xf numFmtId="164" fontId="23" fillId="7" borderId="15" xfId="21" applyFont="1" applyFill="1" applyBorder="1" applyAlignment="1">
      <alignment horizontal="center"/>
      <protection/>
    </xf>
    <xf numFmtId="164" fontId="25" fillId="7" borderId="15" xfId="21" applyFont="1" applyFill="1" applyBorder="1" applyAlignment="1">
      <alignment horizontal="center"/>
      <protection/>
    </xf>
    <xf numFmtId="164" fontId="23" fillId="7" borderId="15" xfId="21" applyFont="1" applyFill="1" applyBorder="1" applyAlignment="1">
      <alignment horizontal="center" vertical="center"/>
      <protection/>
    </xf>
    <xf numFmtId="164" fontId="20" fillId="3" borderId="15" xfId="21" applyFont="1" applyFill="1" applyBorder="1">
      <alignment/>
      <protection/>
    </xf>
    <xf numFmtId="169" fontId="20" fillId="3" borderId="15" xfId="21" applyNumberFormat="1" applyFont="1" applyFill="1" applyBorder="1" applyAlignment="1">
      <alignment horizontal="right"/>
      <protection/>
    </xf>
    <xf numFmtId="169" fontId="27" fillId="3" borderId="15" xfId="21" applyNumberFormat="1" applyFont="1" applyFill="1" applyBorder="1" applyAlignment="1">
      <alignment horizontal="right"/>
      <protection/>
    </xf>
    <xf numFmtId="170" fontId="20" fillId="3" borderId="15" xfId="19" applyFont="1" applyFill="1" applyBorder="1" applyAlignment="1" applyProtection="1">
      <alignment horizontal="center"/>
      <protection/>
    </xf>
    <xf numFmtId="169" fontId="20" fillId="3" borderId="15" xfId="21" applyNumberFormat="1" applyFont="1" applyFill="1" applyBorder="1" applyAlignment="1">
      <alignment horizontal="right" vertical="center"/>
      <protection/>
    </xf>
    <xf numFmtId="164" fontId="23" fillId="8" borderId="15" xfId="21" applyFont="1" applyFill="1" applyBorder="1" applyAlignment="1">
      <alignment horizontal="right"/>
      <protection/>
    </xf>
    <xf numFmtId="169" fontId="23" fillId="8" borderId="15" xfId="21" applyNumberFormat="1" applyFont="1" applyFill="1" applyBorder="1" applyAlignment="1">
      <alignment horizontal="right"/>
      <protection/>
    </xf>
    <xf numFmtId="169" fontId="25" fillId="8" borderId="15" xfId="21" applyNumberFormat="1" applyFont="1" applyFill="1" applyBorder="1" applyAlignment="1">
      <alignment horizontal="right"/>
      <protection/>
    </xf>
    <xf numFmtId="170" fontId="23" fillId="8" borderId="15" xfId="19" applyFont="1" applyFill="1" applyBorder="1" applyAlignment="1" applyProtection="1">
      <alignment horizontal="center"/>
      <protection/>
    </xf>
    <xf numFmtId="169" fontId="23" fillId="8" borderId="15" xfId="21" applyNumberFormat="1" applyFont="1" applyFill="1" applyBorder="1" applyAlignment="1">
      <alignment horizontal="right" vertical="center"/>
      <protection/>
    </xf>
    <xf numFmtId="164" fontId="20" fillId="3" borderId="15" xfId="21" applyFont="1" applyFill="1" applyBorder="1" applyAlignment="1">
      <alignment horizontal="right"/>
      <protection/>
    </xf>
    <xf numFmtId="164" fontId="20" fillId="7" borderId="15" xfId="21" applyFont="1" applyFill="1" applyBorder="1" applyAlignment="1">
      <alignment horizontal="center" vertical="center"/>
      <protection/>
    </xf>
    <xf numFmtId="164" fontId="27" fillId="7" borderId="15" xfId="21" applyFont="1" applyFill="1" applyBorder="1" applyAlignment="1">
      <alignment horizontal="center" vertical="center"/>
      <protection/>
    </xf>
    <xf numFmtId="170" fontId="20" fillId="3" borderId="0" xfId="19" applyFont="1" applyFill="1" applyBorder="1" applyAlignment="1" applyProtection="1">
      <alignment horizontal="center" vertical="center"/>
      <protection/>
    </xf>
    <xf numFmtId="164" fontId="20" fillId="3" borderId="15" xfId="21" applyFont="1" applyFill="1" applyBorder="1" applyAlignment="1">
      <alignment horizontal="left" vertical="center"/>
      <protection/>
    </xf>
    <xf numFmtId="168" fontId="20" fillId="3" borderId="15" xfId="21" applyNumberFormat="1" applyFont="1" applyFill="1" applyBorder="1" applyAlignment="1">
      <alignment horizontal="center" vertical="center"/>
      <protection/>
    </xf>
    <xf numFmtId="164" fontId="17" fillId="3" borderId="16" xfId="21" applyFont="1" applyFill="1" applyBorder="1">
      <alignment/>
      <protection/>
    </xf>
    <xf numFmtId="164" fontId="17" fillId="3" borderId="17" xfId="21" applyFont="1" applyFill="1" applyBorder="1">
      <alignment/>
      <protection/>
    </xf>
    <xf numFmtId="164" fontId="17" fillId="3" borderId="18" xfId="21" applyFont="1" applyFill="1" applyBorder="1">
      <alignment/>
      <protection/>
    </xf>
    <xf numFmtId="164" fontId="36" fillId="9" borderId="0" xfId="21" applyFont="1" applyFill="1" applyBorder="1" applyAlignment="1">
      <alignment horizontal="center" vertical="center"/>
      <protection/>
    </xf>
    <xf numFmtId="164" fontId="17" fillId="3" borderId="19" xfId="21" applyFont="1" applyFill="1" applyBorder="1">
      <alignment/>
      <protection/>
    </xf>
    <xf numFmtId="164" fontId="17" fillId="3" borderId="14" xfId="21" applyFont="1" applyFill="1" applyBorder="1">
      <alignment/>
      <protection/>
    </xf>
    <xf numFmtId="164" fontId="17" fillId="3" borderId="20" xfId="21" applyFont="1" applyFill="1" applyBorder="1">
      <alignment/>
      <protection/>
    </xf>
    <xf numFmtId="164" fontId="17" fillId="3" borderId="21" xfId="21" applyFont="1" applyFill="1" applyBorder="1">
      <alignment/>
      <protection/>
    </xf>
    <xf numFmtId="164" fontId="23" fillId="3" borderId="0" xfId="21" applyFont="1" applyFill="1" applyBorder="1" applyAlignment="1">
      <alignment horizontal="left"/>
      <protection/>
    </xf>
    <xf numFmtId="164" fontId="17" fillId="3" borderId="22" xfId="21" applyFont="1" applyFill="1" applyBorder="1">
      <alignment/>
      <protection/>
    </xf>
    <xf numFmtId="164" fontId="21" fillId="3" borderId="0" xfId="21" applyFont="1" applyFill="1" applyAlignment="1">
      <alignment horizontal="left"/>
      <protection/>
    </xf>
    <xf numFmtId="164" fontId="17" fillId="3" borderId="0" xfId="21" applyFont="1" applyFill="1" applyAlignment="1">
      <alignment horizontal="left" vertical="top" wrapText="1"/>
      <protection/>
    </xf>
    <xf numFmtId="164" fontId="17" fillId="3" borderId="22" xfId="21" applyFont="1" applyFill="1" applyBorder="1" applyAlignment="1">
      <alignment vertical="center" wrapText="1"/>
      <protection/>
    </xf>
    <xf numFmtId="164" fontId="21" fillId="3" borderId="0" xfId="21" applyFont="1" applyFill="1" applyAlignment="1">
      <alignment horizontal="center" vertical="top"/>
      <protection/>
    </xf>
    <xf numFmtId="164" fontId="29" fillId="3" borderId="22" xfId="21" applyFont="1" applyFill="1" applyBorder="1" applyAlignment="1">
      <alignment horizontal="center" vertical="center" wrapText="1"/>
      <protection/>
    </xf>
    <xf numFmtId="164" fontId="20" fillId="3" borderId="0" xfId="21" applyFont="1" applyFill="1" applyBorder="1" applyAlignment="1">
      <alignment horizontal="center" vertical="top" wrapText="1"/>
      <protection/>
    </xf>
    <xf numFmtId="164" fontId="17" fillId="3" borderId="0" xfId="21" applyFont="1" applyFill="1" applyAlignment="1">
      <alignment horizontal="center" vertical="top" wrapText="1"/>
      <protection/>
    </xf>
    <xf numFmtId="164" fontId="24" fillId="6" borderId="15" xfId="21" applyFont="1" applyFill="1" applyBorder="1" applyAlignment="1">
      <alignment horizontal="center" vertical="center"/>
      <protection/>
    </xf>
    <xf numFmtId="164" fontId="17" fillId="0" borderId="0" xfId="21" applyFont="1" applyFill="1" applyAlignment="1">
      <alignment horizontal="center" vertical="center"/>
      <protection/>
    </xf>
    <xf numFmtId="164" fontId="17" fillId="3" borderId="0" xfId="21" applyFont="1" applyFill="1" applyAlignment="1">
      <alignment horizontal="center" vertical="center"/>
      <protection/>
    </xf>
    <xf numFmtId="164" fontId="20" fillId="3" borderId="0" xfId="21" applyFont="1" applyFill="1">
      <alignment/>
      <protection/>
    </xf>
    <xf numFmtId="169" fontId="20" fillId="0" borderId="15" xfId="21" applyNumberFormat="1" applyFont="1" applyBorder="1" applyAlignment="1">
      <alignment vertical="center"/>
      <protection/>
    </xf>
    <xf numFmtId="170" fontId="20" fillId="0" borderId="15" xfId="19" applyNumberFormat="1" applyFont="1" applyFill="1" applyBorder="1" applyAlignment="1" applyProtection="1">
      <alignment horizontal="center" vertical="center"/>
      <protection/>
    </xf>
    <xf numFmtId="168" fontId="22" fillId="3" borderId="0" xfId="21" applyNumberFormat="1" applyFont="1" applyFill="1" applyAlignment="1">
      <alignment horizontal="center"/>
      <protection/>
    </xf>
    <xf numFmtId="164" fontId="23" fillId="3" borderId="15" xfId="21" applyFont="1" applyFill="1" applyBorder="1" applyAlignment="1">
      <alignment horizontal="center"/>
      <protection/>
    </xf>
    <xf numFmtId="169" fontId="23" fillId="0" borderId="15" xfId="21" applyNumberFormat="1" applyFont="1" applyBorder="1" applyAlignment="1">
      <alignment vertical="center"/>
      <protection/>
    </xf>
    <xf numFmtId="164" fontId="23" fillId="3" borderId="0" xfId="21" applyFont="1" applyFill="1">
      <alignment/>
      <protection/>
    </xf>
    <xf numFmtId="164" fontId="25" fillId="3" borderId="0" xfId="21" applyFont="1" applyFill="1" applyAlignment="1">
      <alignment vertical="center"/>
      <protection/>
    </xf>
    <xf numFmtId="164" fontId="28" fillId="0" borderId="0" xfId="21" applyFont="1" applyFill="1" applyAlignment="1">
      <alignment horizontal="left" vertical="center"/>
      <protection/>
    </xf>
    <xf numFmtId="164" fontId="25" fillId="3" borderId="0" xfId="21" applyFont="1" applyFill="1" applyAlignment="1">
      <alignment horizontal="left"/>
      <protection/>
    </xf>
    <xf numFmtId="164" fontId="20" fillId="3" borderId="0" xfId="21" applyFont="1" applyFill="1" applyAlignment="1">
      <alignment horizontal="left" vertical="center"/>
      <protection/>
    </xf>
    <xf numFmtId="168" fontId="20" fillId="3" borderId="0" xfId="21" applyNumberFormat="1" applyFont="1" applyFill="1" applyAlignment="1">
      <alignment horizontal="center" vertical="center"/>
      <protection/>
    </xf>
    <xf numFmtId="164" fontId="17" fillId="3" borderId="0" xfId="21" applyFont="1" applyFill="1" applyAlignment="1">
      <alignment horizontal="left" vertical="center"/>
      <protection/>
    </xf>
    <xf numFmtId="164" fontId="27" fillId="3" borderId="0" xfId="21" applyFont="1" applyFill="1" applyAlignment="1">
      <alignment horizontal="left"/>
      <protection/>
    </xf>
    <xf numFmtId="164" fontId="23" fillId="3" borderId="21" xfId="21" applyFont="1" applyFill="1" applyBorder="1">
      <alignment/>
      <protection/>
    </xf>
    <xf numFmtId="164" fontId="17" fillId="3" borderId="23" xfId="21" applyFont="1" applyFill="1" applyBorder="1">
      <alignment/>
      <protection/>
    </xf>
    <xf numFmtId="164" fontId="17" fillId="3" borderId="11" xfId="21" applyFont="1" applyFill="1" applyBorder="1">
      <alignment/>
      <protection/>
    </xf>
    <xf numFmtId="164" fontId="17" fillId="3" borderId="24" xfId="21" applyFont="1" applyFill="1" applyBorder="1">
      <alignment/>
      <protection/>
    </xf>
    <xf numFmtId="164" fontId="38" fillId="3" borderId="0" xfId="21" applyFont="1" applyFill="1">
      <alignment/>
      <protection/>
    </xf>
    <xf numFmtId="164" fontId="38" fillId="3" borderId="0" xfId="21" applyFont="1" applyFill="1" applyBorder="1" applyAlignment="1">
      <alignment horizontal="center"/>
      <protection/>
    </xf>
    <xf numFmtId="164" fontId="39" fillId="3" borderId="0" xfId="21" applyFont="1" applyFill="1" applyBorder="1" applyAlignment="1">
      <alignment wrapText="1"/>
      <protection/>
    </xf>
    <xf numFmtId="164" fontId="38" fillId="3" borderId="0" xfId="21" applyFont="1" applyFill="1" applyBorder="1" applyAlignment="1">
      <alignment horizontal="left" wrapText="1"/>
      <protection/>
    </xf>
    <xf numFmtId="169" fontId="38" fillId="3" borderId="0" xfId="21" applyNumberFormat="1" applyFont="1" applyFill="1" applyBorder="1" applyAlignment="1">
      <alignment horizontal="right"/>
      <protection/>
    </xf>
    <xf numFmtId="164" fontId="38" fillId="3" borderId="0" xfId="21" applyFont="1" applyFill="1" applyBorder="1" applyAlignment="1">
      <alignment horizontal="right"/>
      <protection/>
    </xf>
    <xf numFmtId="164" fontId="38" fillId="10" borderId="0" xfId="21" applyFont="1" applyFill="1" applyBorder="1" applyAlignment="1">
      <alignment horizontal="left" wrapText="1"/>
      <protection/>
    </xf>
    <xf numFmtId="164" fontId="38" fillId="3" borderId="15" xfId="21" applyFont="1" applyFill="1" applyBorder="1" applyAlignment="1">
      <alignment horizontal="left" wrapText="1"/>
      <protection/>
    </xf>
    <xf numFmtId="169" fontId="38" fillId="3" borderId="15" xfId="21" applyNumberFormat="1" applyFont="1" applyFill="1" applyBorder="1" applyAlignment="1">
      <alignment horizontal="right"/>
      <protection/>
    </xf>
    <xf numFmtId="164" fontId="38" fillId="3" borderId="15" xfId="21" applyFont="1" applyFill="1" applyBorder="1" applyAlignment="1">
      <alignment horizontal="right"/>
      <protection/>
    </xf>
    <xf numFmtId="164" fontId="40" fillId="11" borderId="15" xfId="21" applyFont="1" applyFill="1" applyBorder="1" applyAlignment="1">
      <alignment vertical="center" wrapText="1"/>
      <protection/>
    </xf>
    <xf numFmtId="164" fontId="40" fillId="11" borderId="15" xfId="21" applyFont="1" applyFill="1" applyBorder="1" applyAlignment="1">
      <alignment vertical="center"/>
      <protection/>
    </xf>
    <xf numFmtId="164" fontId="40" fillId="11" borderId="15" xfId="21" applyFont="1" applyFill="1" applyBorder="1" applyAlignment="1">
      <alignment horizontal="center" vertical="center"/>
      <protection/>
    </xf>
    <xf numFmtId="169" fontId="38" fillId="3" borderId="15" xfId="21" applyNumberFormat="1" applyFont="1" applyFill="1" applyBorder="1" applyAlignment="1">
      <alignment horizontal="right" wrapText="1"/>
      <protection/>
    </xf>
    <xf numFmtId="164" fontId="38" fillId="3" borderId="15" xfId="21" applyFont="1" applyFill="1" applyBorder="1" applyAlignment="1">
      <alignment horizontal="right" wrapText="1"/>
      <protection/>
    </xf>
    <xf numFmtId="164" fontId="38" fillId="3" borderId="25" xfId="21" applyFont="1" applyFill="1" applyBorder="1" applyAlignment="1">
      <alignment horizontal="left" wrapText="1"/>
      <protection/>
    </xf>
    <xf numFmtId="169" fontId="38" fillId="3" borderId="25" xfId="21" applyNumberFormat="1" applyFont="1" applyFill="1" applyBorder="1" applyAlignment="1">
      <alignment horizontal="right"/>
      <protection/>
    </xf>
    <xf numFmtId="164" fontId="38" fillId="3" borderId="25" xfId="21" applyFont="1" applyFill="1" applyBorder="1" applyAlignment="1">
      <alignment horizontal="right"/>
      <protection/>
    </xf>
    <xf numFmtId="164" fontId="40" fillId="11" borderId="26" xfId="21" applyFont="1" applyFill="1" applyBorder="1" applyAlignment="1">
      <alignment vertical="center" wrapText="1"/>
      <protection/>
    </xf>
    <xf numFmtId="164" fontId="40" fillId="11" borderId="26" xfId="21" applyFont="1" applyFill="1" applyBorder="1" applyAlignment="1">
      <alignment vertical="center"/>
      <protection/>
    </xf>
    <xf numFmtId="164" fontId="40" fillId="11" borderId="27" xfId="21" applyFont="1" applyFill="1" applyBorder="1" applyAlignment="1">
      <alignment horizontal="center" vertical="center"/>
      <protection/>
    </xf>
    <xf numFmtId="164" fontId="38" fillId="3" borderId="27" xfId="21" applyFont="1" applyFill="1" applyBorder="1" applyAlignment="1">
      <alignment horizontal="left" wrapText="1"/>
      <protection/>
    </xf>
    <xf numFmtId="169" fontId="38" fillId="3" borderId="27" xfId="21" applyNumberFormat="1" applyFont="1" applyFill="1" applyBorder="1" applyAlignment="1">
      <alignment horizontal="right"/>
      <protection/>
    </xf>
    <xf numFmtId="164" fontId="38" fillId="3" borderId="27" xfId="21" applyFont="1" applyFill="1" applyBorder="1" applyAlignment="1">
      <alignment horizontal="right"/>
      <protection/>
    </xf>
    <xf numFmtId="164" fontId="38" fillId="3" borderId="27" xfId="21" applyFont="1" applyFill="1" applyBorder="1" applyAlignment="1">
      <alignment horizontal="right" wrapText="1"/>
      <protection/>
    </xf>
    <xf numFmtId="169" fontId="38" fillId="3" borderId="27" xfId="21" applyNumberFormat="1" applyFont="1" applyFill="1" applyBorder="1" applyAlignment="1">
      <alignment horizontal="right" wrapText="1"/>
      <protection/>
    </xf>
    <xf numFmtId="164" fontId="27" fillId="0" borderId="0" xfId="21" applyFont="1" applyFill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6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BFBFBF"/>
      <rgbColor rgb="00808080"/>
      <rgbColor rgb="00A6A6A6"/>
      <rgbColor rgb="00993366"/>
      <rgbColor rgb="00EDEDED"/>
      <rgbColor rgb="00DDDDDD"/>
      <rgbColor rgb="00660066"/>
      <rgbColor rgb="00FF8080"/>
      <rgbColor rgb="000066CC"/>
      <rgbColor rgb="00D6DC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DA9A9"/>
      <rgbColor rgb="00CC99FF"/>
      <rgbColor rgb="00D9D9D9"/>
      <rgbColor rgb="003366FF"/>
      <rgbColor rgb="0033CCCC"/>
      <rgbColor rgb="0099CC00"/>
      <rgbColor rgb="00FFCC00"/>
      <rgbColor rgb="00FF9900"/>
      <rgbColor rgb="00C55A11"/>
      <rgbColor rgb="003A6EA5"/>
      <rgbColor rgb="008B8B8B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"/>
          <c:w val="0.9765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'Macro Región Sur'!$T$9</c:f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cat>
            <c:strRef>
              <c:f>'Macro Región Sur'!$R$10:$R$15</c:f>
              <c:strCache/>
            </c:strRef>
          </c:cat>
          <c:val>
            <c:numRef>
              <c:f>'Macro Región Sur'!$T$10:$T$15</c:f>
              <c:numCache/>
            </c:numRef>
          </c:val>
        </c:ser>
        <c:ser>
          <c:idx val="1"/>
          <c:order val="1"/>
          <c:tx>
            <c:strRef>
              <c:f>'Macro Región Sur'!$U$9</c:f>
            </c:strRef>
          </c:tx>
          <c:spPr>
            <a:solidFill>
              <a:srgbClr val="FDA9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DA9A9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DA9A9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DA9A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DA9A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DA9A9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DA9A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cat>
            <c:strRef>
              <c:f>'Macro Región Sur'!$R$10:$R$15</c:f>
              <c:strCache/>
            </c:strRef>
          </c:cat>
          <c:val>
            <c:numRef>
              <c:f>'Macro Región Sur'!$U$10:$U$15</c:f>
              <c:numCache/>
            </c:numRef>
          </c:val>
        </c:ser>
        <c:overlap val="100"/>
        <c:axId val="4613880"/>
        <c:axId val="41524921"/>
      </c:barChart>
      <c:lineChart>
        <c:grouping val="stacked"/>
        <c:varyColors val="0"/>
        <c:ser>
          <c:idx val="0"/>
          <c:order val="2"/>
          <c:tx>
            <c:strRef>
              <c:f>'Macro Región Sur'!$V$9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99CCFF"/>
                </a:solidFill>
              </a:ln>
            </c:spPr>
          </c:marker>
          <c:dPt>
            <c:idx val="0"/>
            <c:spPr>
              <a:ln w="38100">
                <a:noFill/>
              </a:ln>
            </c:spPr>
            <c:marker>
              <c:size val="7"/>
              <c:spPr>
                <a:noFill/>
                <a:ln>
                  <a:solidFill>
                    <a:srgbClr val="99CCFF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  <c:separator>;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;</c:separator>
          </c:dLbls>
          <c:cat>
            <c:strRef>
              <c:f>'Macro Región Sur'!$R$10:$R$15</c:f>
              <c:strCache/>
            </c:strRef>
          </c:cat>
          <c:val>
            <c:numRef>
              <c:f>'Macro Región Sur'!$V$10:$V$15</c:f>
              <c:numCache/>
            </c:numRef>
          </c:val>
          <c:smooth val="0"/>
        </c:ser>
        <c:axId val="38179970"/>
        <c:axId val="8075411"/>
      </c:lineChart>
      <c:dateAx>
        <c:axId val="4613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D9D9D9"/>
            </a:solidFill>
          </a:ln>
        </c:spPr>
        <c:txPr>
          <a:bodyPr vert="horz" rot="480000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41524921"/>
        <c:crossesAt val="0"/>
        <c:auto val="0"/>
        <c:noMultiLvlLbl val="0"/>
      </c:dateAx>
      <c:valAx>
        <c:axId val="415249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noFill/>
          </a:ln>
        </c:spPr>
        <c:txPr>
          <a:bodyPr vert="horz" rot="48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4613880"/>
        <c:crossesAt val="1"/>
        <c:crossBetween val="between"/>
        <c:dispUnits/>
      </c:valAx>
      <c:dateAx>
        <c:axId val="38179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B8B8B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075411"/>
        <c:crossesAt val="0"/>
        <c:auto val="0"/>
        <c:noMultiLvlLbl val="0"/>
      </c:dateAx>
      <c:valAx>
        <c:axId val="8075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noFill/>
          </a:ln>
        </c:spPr>
        <c:txPr>
          <a:bodyPr vert="horz" rot="48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38179970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209550</xdr:rowOff>
    </xdr:from>
    <xdr:to>
      <xdr:col>6</xdr:col>
      <xdr:colOff>57150</xdr:colOff>
      <xdr:row>23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21557" t="9165" r="23011" b="8869"/>
        <a:stretch>
          <a:fillRect/>
        </a:stretch>
      </xdr:blipFill>
      <xdr:spPr>
        <a:xfrm>
          <a:off x="333375" y="657225"/>
          <a:ext cx="3324225" cy="3686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95250</xdr:rowOff>
    </xdr:from>
    <xdr:to>
      <xdr:col>6</xdr:col>
      <xdr:colOff>409575</xdr:colOff>
      <xdr:row>21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21557" t="9165" r="23011" b="8869"/>
        <a:stretch>
          <a:fillRect/>
        </a:stretch>
      </xdr:blipFill>
      <xdr:spPr>
        <a:xfrm>
          <a:off x="695325" y="485775"/>
          <a:ext cx="3314700" cy="3676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504825</xdr:colOff>
      <xdr:row>8</xdr:row>
      <xdr:rowOff>66675</xdr:rowOff>
    </xdr:from>
    <xdr:to>
      <xdr:col>10</xdr:col>
      <xdr:colOff>95250</xdr:colOff>
      <xdr:row>8</xdr:row>
      <xdr:rowOff>238125</xdr:rowOff>
    </xdr:to>
    <xdr:grpSp>
      <xdr:nvGrpSpPr>
        <xdr:cNvPr id="2" name="2 Grupo"/>
        <xdr:cNvGrpSpPr>
          <a:grpSpLocks/>
        </xdr:cNvGrpSpPr>
      </xdr:nvGrpSpPr>
      <xdr:grpSpPr>
        <a:xfrm>
          <a:off x="5905500" y="1266825"/>
          <a:ext cx="190500" cy="180975"/>
          <a:chOff x="9740" y="2639"/>
          <a:chExt cx="312" cy="283"/>
        </a:xfrm>
        <a:solidFill>
          <a:srgbClr val="FFFFFF"/>
        </a:solidFill>
      </xdr:grpSpPr>
      <xdr:sp>
        <xdr:nvSpPr>
          <xdr:cNvPr id="3" name="3 Elipse"/>
          <xdr:cNvSpPr>
            <a:spLocks/>
          </xdr:cNvSpPr>
        </xdr:nvSpPr>
        <xdr:spPr>
          <a:xfrm>
            <a:off x="9781" y="2746"/>
            <a:ext cx="216" cy="175"/>
          </a:xfrm>
          <a:prstGeom prst="ellipse">
            <a:avLst/>
          </a:prstGeom>
          <a:solidFill>
            <a:srgbClr val="FF0000"/>
          </a:solidFill>
          <a:ln w="126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4 Rectángulo"/>
          <xdr:cNvSpPr>
            <a:spLocks/>
          </xdr:cNvSpPr>
        </xdr:nvSpPr>
        <xdr:spPr>
          <a:xfrm>
            <a:off x="9740" y="2639"/>
            <a:ext cx="311" cy="281"/>
          </a:xfrm>
          <a:prstGeom prst="rect">
            <a:avLst/>
          </a:prstGeom>
          <a:noFill/>
          <a:ln w="12600" cmpd="sng">
            <a:noFill/>
          </a:ln>
        </xdr:spPr>
        <xdr:txBody>
          <a:bodyPr vertOverflow="clip" wrap="square" lIns="90000" tIns="45000" rIns="90000" bIns="45000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1</a:t>
            </a:r>
          </a:p>
        </xdr:txBody>
      </xdr:sp>
    </xdr:grpSp>
    <xdr:clientData/>
  </xdr:twoCellAnchor>
  <xdr:twoCellAnchor>
    <xdr:from>
      <xdr:col>9</xdr:col>
      <xdr:colOff>504825</xdr:colOff>
      <xdr:row>9</xdr:row>
      <xdr:rowOff>38100</xdr:rowOff>
    </xdr:from>
    <xdr:to>
      <xdr:col>10</xdr:col>
      <xdr:colOff>95250</xdr:colOff>
      <xdr:row>9</xdr:row>
      <xdr:rowOff>219075</xdr:rowOff>
    </xdr:to>
    <xdr:grpSp>
      <xdr:nvGrpSpPr>
        <xdr:cNvPr id="5" name="5 Grupo"/>
        <xdr:cNvGrpSpPr>
          <a:grpSpLocks/>
        </xdr:cNvGrpSpPr>
      </xdr:nvGrpSpPr>
      <xdr:grpSpPr>
        <a:xfrm>
          <a:off x="5905500" y="1495425"/>
          <a:ext cx="190500" cy="180975"/>
          <a:chOff x="9739" y="3012"/>
          <a:chExt cx="312" cy="282"/>
        </a:xfrm>
        <a:solidFill>
          <a:srgbClr val="FFFFFF"/>
        </a:solidFill>
      </xdr:grpSpPr>
      <xdr:sp>
        <xdr:nvSpPr>
          <xdr:cNvPr id="6" name="6 Elipse"/>
          <xdr:cNvSpPr>
            <a:spLocks/>
          </xdr:cNvSpPr>
        </xdr:nvSpPr>
        <xdr:spPr>
          <a:xfrm>
            <a:off x="9775" y="3124"/>
            <a:ext cx="216" cy="170"/>
          </a:xfrm>
          <a:prstGeom prst="ellipse">
            <a:avLst/>
          </a:prstGeom>
          <a:solidFill>
            <a:srgbClr val="FF0000"/>
          </a:solidFill>
          <a:ln w="126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7 Rectángulo"/>
          <xdr:cNvSpPr>
            <a:spLocks/>
          </xdr:cNvSpPr>
        </xdr:nvSpPr>
        <xdr:spPr>
          <a:xfrm>
            <a:off x="9739" y="3012"/>
            <a:ext cx="311" cy="272"/>
          </a:xfrm>
          <a:prstGeom prst="rect">
            <a:avLst/>
          </a:prstGeom>
          <a:noFill/>
          <a:ln w="12600" cmpd="sng">
            <a:noFill/>
          </a:ln>
        </xdr:spPr>
        <xdr:txBody>
          <a:bodyPr vertOverflow="clip" wrap="square" lIns="90000" tIns="45000" rIns="90000" bIns="45000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2</a:t>
            </a:r>
          </a:p>
        </xdr:txBody>
      </xdr:sp>
    </xdr:grpSp>
    <xdr:clientData/>
  </xdr:twoCellAnchor>
  <xdr:twoCellAnchor>
    <xdr:from>
      <xdr:col>9</xdr:col>
      <xdr:colOff>504825</xdr:colOff>
      <xdr:row>10</xdr:row>
      <xdr:rowOff>38100</xdr:rowOff>
    </xdr:from>
    <xdr:to>
      <xdr:col>10</xdr:col>
      <xdr:colOff>95250</xdr:colOff>
      <xdr:row>10</xdr:row>
      <xdr:rowOff>219075</xdr:rowOff>
    </xdr:to>
    <xdr:grpSp>
      <xdr:nvGrpSpPr>
        <xdr:cNvPr id="8" name="8 Grupo"/>
        <xdr:cNvGrpSpPr>
          <a:grpSpLocks/>
        </xdr:cNvGrpSpPr>
      </xdr:nvGrpSpPr>
      <xdr:grpSpPr>
        <a:xfrm>
          <a:off x="5905500" y="1752600"/>
          <a:ext cx="190500" cy="180975"/>
          <a:chOff x="9743" y="3419"/>
          <a:chExt cx="312" cy="282"/>
        </a:xfrm>
        <a:solidFill>
          <a:srgbClr val="FFFFFF"/>
        </a:solidFill>
      </xdr:grpSpPr>
      <xdr:sp>
        <xdr:nvSpPr>
          <xdr:cNvPr id="9" name="9 Elipse"/>
          <xdr:cNvSpPr>
            <a:spLocks/>
          </xdr:cNvSpPr>
        </xdr:nvSpPr>
        <xdr:spPr>
          <a:xfrm>
            <a:off x="9794" y="3516"/>
            <a:ext cx="216" cy="176"/>
          </a:xfrm>
          <a:prstGeom prst="ellipse">
            <a:avLst/>
          </a:prstGeom>
          <a:solidFill>
            <a:srgbClr val="FF0000"/>
          </a:solidFill>
          <a:ln w="126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10 Rectángulo"/>
          <xdr:cNvSpPr>
            <a:spLocks/>
          </xdr:cNvSpPr>
        </xdr:nvSpPr>
        <xdr:spPr>
          <a:xfrm>
            <a:off x="9743" y="3419"/>
            <a:ext cx="311" cy="282"/>
          </a:xfrm>
          <a:prstGeom prst="rect">
            <a:avLst/>
          </a:prstGeom>
          <a:noFill/>
          <a:ln w="12600" cmpd="sng">
            <a:noFill/>
          </a:ln>
        </xdr:spPr>
        <xdr:txBody>
          <a:bodyPr vertOverflow="clip" wrap="square" lIns="90000" tIns="45000" rIns="90000" bIns="45000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3</a:t>
            </a:r>
          </a:p>
        </xdr:txBody>
      </xdr:sp>
    </xdr:grpSp>
    <xdr:clientData/>
  </xdr:twoCellAnchor>
  <xdr:twoCellAnchor>
    <xdr:from>
      <xdr:col>9</xdr:col>
      <xdr:colOff>504825</xdr:colOff>
      <xdr:row>11</xdr:row>
      <xdr:rowOff>28575</xdr:rowOff>
    </xdr:from>
    <xdr:to>
      <xdr:col>10</xdr:col>
      <xdr:colOff>95250</xdr:colOff>
      <xdr:row>11</xdr:row>
      <xdr:rowOff>209550</xdr:rowOff>
    </xdr:to>
    <xdr:grpSp>
      <xdr:nvGrpSpPr>
        <xdr:cNvPr id="11" name="11 Grupo"/>
        <xdr:cNvGrpSpPr>
          <a:grpSpLocks/>
        </xdr:cNvGrpSpPr>
      </xdr:nvGrpSpPr>
      <xdr:grpSpPr>
        <a:xfrm>
          <a:off x="5905500" y="2000250"/>
          <a:ext cx="190500" cy="180975"/>
          <a:chOff x="9740" y="3810"/>
          <a:chExt cx="312" cy="282"/>
        </a:xfrm>
        <a:solidFill>
          <a:srgbClr val="FFFFFF"/>
        </a:solidFill>
      </xdr:grpSpPr>
      <xdr:sp>
        <xdr:nvSpPr>
          <xdr:cNvPr id="12" name="12 Elipse"/>
          <xdr:cNvSpPr>
            <a:spLocks/>
          </xdr:cNvSpPr>
        </xdr:nvSpPr>
        <xdr:spPr>
          <a:xfrm>
            <a:off x="9791" y="3916"/>
            <a:ext cx="216" cy="176"/>
          </a:xfrm>
          <a:prstGeom prst="ellipse">
            <a:avLst/>
          </a:prstGeom>
          <a:solidFill>
            <a:srgbClr val="FF0000"/>
          </a:solidFill>
          <a:ln w="126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13 Rectángulo"/>
          <xdr:cNvSpPr>
            <a:spLocks/>
          </xdr:cNvSpPr>
        </xdr:nvSpPr>
        <xdr:spPr>
          <a:xfrm>
            <a:off x="9740" y="3810"/>
            <a:ext cx="311" cy="282"/>
          </a:xfrm>
          <a:prstGeom prst="rect">
            <a:avLst/>
          </a:prstGeom>
          <a:noFill/>
          <a:ln w="12600" cmpd="sng">
            <a:noFill/>
          </a:ln>
        </xdr:spPr>
        <xdr:txBody>
          <a:bodyPr vertOverflow="clip" wrap="square" lIns="90000" tIns="45000" rIns="90000" bIns="45000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4</a:t>
            </a:r>
          </a:p>
        </xdr:txBody>
      </xdr:sp>
    </xdr:grpSp>
    <xdr:clientData/>
  </xdr:twoCellAnchor>
  <xdr:twoCellAnchor>
    <xdr:from>
      <xdr:col>9</xdr:col>
      <xdr:colOff>495300</xdr:colOff>
      <xdr:row>12</xdr:row>
      <xdr:rowOff>28575</xdr:rowOff>
    </xdr:from>
    <xdr:to>
      <xdr:col>10</xdr:col>
      <xdr:colOff>85725</xdr:colOff>
      <xdr:row>12</xdr:row>
      <xdr:rowOff>209550</xdr:rowOff>
    </xdr:to>
    <xdr:grpSp>
      <xdr:nvGrpSpPr>
        <xdr:cNvPr id="14" name="14 Grupo"/>
        <xdr:cNvGrpSpPr>
          <a:grpSpLocks/>
        </xdr:cNvGrpSpPr>
      </xdr:nvGrpSpPr>
      <xdr:grpSpPr>
        <a:xfrm>
          <a:off x="5895975" y="2257425"/>
          <a:ext cx="190500" cy="180975"/>
          <a:chOff x="9718" y="4219"/>
          <a:chExt cx="312" cy="282"/>
        </a:xfrm>
        <a:solidFill>
          <a:srgbClr val="FFFFFF"/>
        </a:solidFill>
      </xdr:grpSpPr>
      <xdr:sp>
        <xdr:nvSpPr>
          <xdr:cNvPr id="15" name="15 Elipse"/>
          <xdr:cNvSpPr>
            <a:spLocks/>
          </xdr:cNvSpPr>
        </xdr:nvSpPr>
        <xdr:spPr>
          <a:xfrm>
            <a:off x="9764" y="4325"/>
            <a:ext cx="216" cy="176"/>
          </a:xfrm>
          <a:prstGeom prst="ellipse">
            <a:avLst/>
          </a:prstGeom>
          <a:solidFill>
            <a:srgbClr val="FF0000"/>
          </a:solidFill>
          <a:ln w="126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16 Rectángulo"/>
          <xdr:cNvSpPr>
            <a:spLocks/>
          </xdr:cNvSpPr>
        </xdr:nvSpPr>
        <xdr:spPr>
          <a:xfrm>
            <a:off x="9718" y="4219"/>
            <a:ext cx="311" cy="282"/>
          </a:xfrm>
          <a:prstGeom prst="rect">
            <a:avLst/>
          </a:prstGeom>
          <a:noFill/>
          <a:ln w="12600" cmpd="sng">
            <a:noFill/>
          </a:ln>
        </xdr:spPr>
        <xdr:txBody>
          <a:bodyPr vertOverflow="clip" wrap="square" lIns="90000" tIns="45000" rIns="90000" bIns="45000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5</a:t>
            </a:r>
          </a:p>
        </xdr:txBody>
      </xdr:sp>
    </xdr:grpSp>
    <xdr:clientData/>
  </xdr:twoCellAnchor>
  <xdr:twoCellAnchor>
    <xdr:from>
      <xdr:col>9</xdr:col>
      <xdr:colOff>504825</xdr:colOff>
      <xdr:row>13</xdr:row>
      <xdr:rowOff>19050</xdr:rowOff>
    </xdr:from>
    <xdr:to>
      <xdr:col>10</xdr:col>
      <xdr:colOff>95250</xdr:colOff>
      <xdr:row>13</xdr:row>
      <xdr:rowOff>200025</xdr:rowOff>
    </xdr:to>
    <xdr:grpSp>
      <xdr:nvGrpSpPr>
        <xdr:cNvPr id="17" name="17 Grupo"/>
        <xdr:cNvGrpSpPr>
          <a:grpSpLocks/>
        </xdr:cNvGrpSpPr>
      </xdr:nvGrpSpPr>
      <xdr:grpSpPr>
        <a:xfrm>
          <a:off x="5905500" y="2505075"/>
          <a:ext cx="190500" cy="180975"/>
          <a:chOff x="9730" y="4607"/>
          <a:chExt cx="312" cy="282"/>
        </a:xfrm>
        <a:solidFill>
          <a:srgbClr val="FFFFFF"/>
        </a:solidFill>
      </xdr:grpSpPr>
      <xdr:sp>
        <xdr:nvSpPr>
          <xdr:cNvPr id="18" name="18 Elipse"/>
          <xdr:cNvSpPr>
            <a:spLocks/>
          </xdr:cNvSpPr>
        </xdr:nvSpPr>
        <xdr:spPr>
          <a:xfrm>
            <a:off x="9776" y="4714"/>
            <a:ext cx="216" cy="175"/>
          </a:xfrm>
          <a:prstGeom prst="ellipse">
            <a:avLst/>
          </a:prstGeom>
          <a:solidFill>
            <a:srgbClr val="FF0000"/>
          </a:solidFill>
          <a:ln w="126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19 Rectángulo"/>
          <xdr:cNvSpPr>
            <a:spLocks/>
          </xdr:cNvSpPr>
        </xdr:nvSpPr>
        <xdr:spPr>
          <a:xfrm>
            <a:off x="9730" y="4607"/>
            <a:ext cx="311" cy="281"/>
          </a:xfrm>
          <a:prstGeom prst="rect">
            <a:avLst/>
          </a:prstGeom>
          <a:noFill/>
          <a:ln w="12600" cmpd="sng">
            <a:noFill/>
          </a:ln>
        </xdr:spPr>
        <xdr:txBody>
          <a:bodyPr vertOverflow="clip" wrap="square" lIns="90000" tIns="45000" rIns="90000" bIns="45000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6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161925</xdr:colOff>
      <xdr:row>0</xdr:row>
      <xdr:rowOff>133350</xdr:rowOff>
    </xdr:from>
    <xdr:to>
      <xdr:col>19</xdr:col>
      <xdr:colOff>600075</xdr:colOff>
      <xdr:row>2</xdr:row>
      <xdr:rowOff>123825</xdr:rowOff>
    </xdr:to>
    <xdr:sp>
      <xdr:nvSpPr>
        <xdr:cNvPr id="1" name="2 Flecha abajo"/>
        <xdr:cNvSpPr>
          <a:spLocks/>
        </xdr:cNvSpPr>
      </xdr:nvSpPr>
      <xdr:spPr>
        <a:xfrm>
          <a:off x="14925675" y="133350"/>
          <a:ext cx="428625" cy="342900"/>
        </a:xfrm>
        <a:prstGeom prst="downArrow">
          <a:avLst>
            <a:gd name="adj1" fmla="val 25000"/>
            <a:gd name="adj2" fmla="val -25000"/>
          </a:avLst>
        </a:prstGeom>
        <a:noFill/>
        <a:ln w="6480" cmpd="sng">
          <a:solidFill>
            <a:srgbClr val="ED7D3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5</xdr:row>
      <xdr:rowOff>28575</xdr:rowOff>
    </xdr:from>
    <xdr:to>
      <xdr:col>14</xdr:col>
      <xdr:colOff>714375</xdr:colOff>
      <xdr:row>7</xdr:row>
      <xdr:rowOff>9525</xdr:rowOff>
    </xdr:to>
    <xdr:sp>
      <xdr:nvSpPr>
        <xdr:cNvPr id="2" name="3 Flecha derecha"/>
        <xdr:cNvSpPr>
          <a:spLocks/>
        </xdr:cNvSpPr>
      </xdr:nvSpPr>
      <xdr:spPr>
        <a:xfrm>
          <a:off x="10934700" y="1057275"/>
          <a:ext cx="638175" cy="304800"/>
        </a:xfrm>
        <a:prstGeom prst="rightArrow">
          <a:avLst>
            <a:gd name="adj1" fmla="val 25000"/>
            <a:gd name="adj2" fmla="val -25000"/>
          </a:avLst>
        </a:prstGeom>
        <a:gradFill rotWithShape="1">
          <a:gsLst>
            <a:gs pos="0">
              <a:srgbClr val="F7BCA4"/>
            </a:gs>
            <a:gs pos="100000">
              <a:srgbClr val="F7A582"/>
            </a:gs>
          </a:gsLst>
          <a:lin ang="5400000" scaled="1"/>
        </a:gradFill>
        <a:ln w="6480" cmpd="sng">
          <a:solidFill>
            <a:srgbClr val="ED7D31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GRAF</a:t>
          </a:r>
        </a:p>
      </xdr:txBody>
    </xdr:sp>
    <xdr:clientData/>
  </xdr:twoCellAnchor>
  <xdr:twoCellAnchor>
    <xdr:from>
      <xdr:col>0</xdr:col>
      <xdr:colOff>28575</xdr:colOff>
      <xdr:row>0</xdr:row>
      <xdr:rowOff>104775</xdr:rowOff>
    </xdr:from>
    <xdr:to>
      <xdr:col>0</xdr:col>
      <xdr:colOff>676275</xdr:colOff>
      <xdr:row>3</xdr:row>
      <xdr:rowOff>352425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6477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104775</xdr:colOff>
      <xdr:row>5</xdr:row>
      <xdr:rowOff>57150</xdr:rowOff>
    </xdr:from>
    <xdr:to>
      <xdr:col>22</xdr:col>
      <xdr:colOff>752475</xdr:colOff>
      <xdr:row>20</xdr:row>
      <xdr:rowOff>123825</xdr:rowOff>
    </xdr:to>
    <xdr:graphicFrame>
      <xdr:nvGraphicFramePr>
        <xdr:cNvPr id="4" name="Chart 4"/>
        <xdr:cNvGraphicFramePr/>
      </xdr:nvGraphicFramePr>
      <xdr:xfrm>
        <a:off x="12525375" y="1085850"/>
        <a:ext cx="53149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180975</xdr:colOff>
      <xdr:row>1</xdr:row>
      <xdr:rowOff>104775</xdr:rowOff>
    </xdr:from>
    <xdr:to>
      <xdr:col>16</xdr:col>
      <xdr:colOff>609600</xdr:colOff>
      <xdr:row>4</xdr:row>
      <xdr:rowOff>66675</xdr:rowOff>
    </xdr:to>
    <xdr:sp>
      <xdr:nvSpPr>
        <xdr:cNvPr id="1" name="2 Flecha abajo"/>
        <xdr:cNvSpPr>
          <a:spLocks/>
        </xdr:cNvSpPr>
      </xdr:nvSpPr>
      <xdr:spPr>
        <a:xfrm>
          <a:off x="14839950" y="219075"/>
          <a:ext cx="428625" cy="447675"/>
        </a:xfrm>
        <a:prstGeom prst="downArrow">
          <a:avLst>
            <a:gd name="adj1" fmla="val 25000"/>
            <a:gd name="adj2" fmla="val -25000"/>
          </a:avLst>
        </a:prstGeom>
        <a:noFill/>
        <a:ln w="6480" cmpd="sng">
          <a:solidFill>
            <a:srgbClr val="ED7D3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95250</xdr:rowOff>
    </xdr:from>
    <xdr:to>
      <xdr:col>0</xdr:col>
      <xdr:colOff>752475</xdr:colOff>
      <xdr:row>5</xdr:row>
      <xdr:rowOff>133350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6381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0</xdr:col>
      <xdr:colOff>752475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6381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0</xdr:col>
      <xdr:colOff>752475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6381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0</xdr:col>
      <xdr:colOff>752475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6381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0</xdr:col>
      <xdr:colOff>752475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6381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0</xdr:col>
      <xdr:colOff>752475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6381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 topLeftCell="A1">
      <selection activeCell="M14" sqref="M14"/>
    </sheetView>
  </sheetViews>
  <sheetFormatPr defaultColWidth="1.1484375" defaultRowHeight="12.75" zeroHeight="1"/>
  <cols>
    <col min="1" max="15" width="9.00390625" style="1" customWidth="1"/>
    <col min="16" max="16" width="40.8515625" style="1" customWidth="1"/>
    <col min="17" max="19" width="6.421875" style="2" customWidth="1"/>
    <col min="20" max="16384" width="0" style="2" hidden="1" customWidth="1"/>
  </cols>
  <sheetData>
    <row r="1" spans="1:19" s="6" customFormat="1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S1" s="5"/>
    </row>
    <row r="2" spans="1:19" s="6" customFormat="1" ht="23.25" customHeight="1">
      <c r="A2" s="4"/>
      <c r="B2" s="7"/>
      <c r="C2" s="7"/>
      <c r="D2" s="7"/>
      <c r="E2" s="4"/>
      <c r="F2" s="4"/>
      <c r="G2" s="8" t="s">
        <v>0</v>
      </c>
      <c r="H2" s="8"/>
      <c r="I2" s="8"/>
      <c r="J2" s="8"/>
      <c r="K2" s="8"/>
      <c r="L2" s="8"/>
      <c r="M2" s="8"/>
      <c r="N2" s="8"/>
      <c r="O2" s="8"/>
      <c r="P2" s="8"/>
      <c r="Q2" s="5"/>
      <c r="S2" s="5"/>
    </row>
    <row r="3" spans="1:19" s="6" customFormat="1" ht="18.75" customHeight="1">
      <c r="A3" s="3"/>
      <c r="B3" s="9"/>
      <c r="C3" s="9"/>
      <c r="D3" s="9"/>
      <c r="E3" s="9"/>
      <c r="F3" s="9"/>
      <c r="G3" s="10" t="s">
        <v>1</v>
      </c>
      <c r="H3" s="10"/>
      <c r="I3" s="10"/>
      <c r="J3" s="10"/>
      <c r="K3" s="10"/>
      <c r="L3" s="10"/>
      <c r="M3" s="10"/>
      <c r="N3" s="10"/>
      <c r="O3" s="10"/>
      <c r="P3" s="10"/>
      <c r="Q3" s="5"/>
      <c r="S3" s="5"/>
    </row>
    <row r="4" spans="1:19" s="6" customFormat="1" ht="12.75">
      <c r="A4" s="3"/>
      <c r="B4" s="3"/>
      <c r="C4" s="3"/>
      <c r="D4" s="11"/>
      <c r="E4" s="11"/>
      <c r="F4" s="11"/>
      <c r="G4" s="11"/>
      <c r="H4" s="11"/>
      <c r="I4" s="11"/>
      <c r="J4" s="3"/>
      <c r="K4" s="3"/>
      <c r="L4" s="3"/>
      <c r="M4" s="3"/>
      <c r="N4" s="3"/>
      <c r="O4" s="3"/>
      <c r="P4" s="3"/>
      <c r="Q4" s="5"/>
      <c r="S4" s="5"/>
    </row>
    <row r="5" spans="1:19" s="6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5"/>
      <c r="S5" s="5"/>
    </row>
    <row r="6" spans="1:19" s="6" customFormat="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5"/>
      <c r="S6" s="5"/>
    </row>
    <row r="7" spans="1:19" s="6" customFormat="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5"/>
      <c r="S7" s="5"/>
    </row>
    <row r="8" spans="1:19" s="6" customFormat="1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"/>
      <c r="S8" s="5"/>
    </row>
    <row r="9" spans="1:19" s="6" customFormat="1" ht="21.75" customHeight="1">
      <c r="A9" s="3"/>
      <c r="B9" s="3"/>
      <c r="C9" s="3"/>
      <c r="D9" s="3"/>
      <c r="E9" s="3"/>
      <c r="F9" s="3"/>
      <c r="G9" s="12" t="s">
        <v>2</v>
      </c>
      <c r="H9" s="12"/>
      <c r="I9" s="12"/>
      <c r="J9" s="12"/>
      <c r="K9" s="12"/>
      <c r="L9" s="12"/>
      <c r="M9" s="12"/>
      <c r="N9" s="12"/>
      <c r="O9" s="12"/>
      <c r="P9" s="12"/>
      <c r="Q9" s="13"/>
      <c r="R9" s="14"/>
      <c r="S9" s="5"/>
    </row>
    <row r="10" spans="1:19" s="6" customFormat="1" ht="20.25" customHeight="1">
      <c r="A10" s="3"/>
      <c r="B10" s="3"/>
      <c r="C10" s="3"/>
      <c r="D10" s="3"/>
      <c r="E10" s="3"/>
      <c r="F10" s="3"/>
      <c r="G10" s="10" t="s">
        <v>3</v>
      </c>
      <c r="H10" s="10"/>
      <c r="I10" s="10"/>
      <c r="J10" s="10"/>
      <c r="K10" s="10"/>
      <c r="L10" s="10"/>
      <c r="M10" s="10"/>
      <c r="N10" s="10"/>
      <c r="O10" s="10"/>
      <c r="P10" s="10"/>
      <c r="Q10" s="15"/>
      <c r="R10" s="16"/>
      <c r="S10" s="5"/>
    </row>
    <row r="11" spans="1:19" s="6" customFormat="1" ht="15" customHeight="1">
      <c r="A11" s="3"/>
      <c r="B11" s="3"/>
      <c r="C11" s="3"/>
      <c r="D11" s="3"/>
      <c r="E11" s="3"/>
      <c r="F11" s="3"/>
      <c r="G11" s="17" t="s">
        <v>4</v>
      </c>
      <c r="H11" s="17"/>
      <c r="I11" s="17"/>
      <c r="J11" s="17"/>
      <c r="K11" s="17"/>
      <c r="L11" s="17"/>
      <c r="M11" s="17"/>
      <c r="N11" s="17"/>
      <c r="O11" s="17"/>
      <c r="P11" s="17"/>
      <c r="Q11" s="5"/>
      <c r="S11" s="5"/>
    </row>
    <row r="12" spans="1:19" s="6" customFormat="1" ht="12.75">
      <c r="A12" s="3"/>
      <c r="B12" s="3"/>
      <c r="C12" s="3"/>
      <c r="D12" s="3"/>
      <c r="E12" s="3"/>
      <c r="F12" s="3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5"/>
      <c r="S12" s="5"/>
    </row>
    <row r="13" spans="1:19" s="6" customFormat="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5"/>
      <c r="S13" s="5"/>
    </row>
    <row r="14" spans="1:19" s="6" customFormat="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5"/>
      <c r="S14" s="5"/>
    </row>
    <row r="15" spans="1:19" s="6" customFormat="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5"/>
      <c r="S15" s="5"/>
    </row>
    <row r="16" spans="1:19" s="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5"/>
      <c r="S16" s="5"/>
    </row>
    <row r="17" spans="1:19" s="6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9"/>
      <c r="Q17" s="5"/>
      <c r="S17" s="5"/>
    </row>
    <row r="18" spans="1:19" s="6" customFormat="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5"/>
      <c r="S18" s="5"/>
    </row>
    <row r="19" spans="1:19" s="6" customFormat="1" ht="15" customHeight="1">
      <c r="A19" s="3"/>
      <c r="B19" s="3"/>
      <c r="C19" s="3"/>
      <c r="D19" s="3"/>
      <c r="E19" s="3"/>
      <c r="F19" s="3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5"/>
      <c r="S19" s="5"/>
    </row>
    <row r="20" spans="1:19" s="6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5"/>
      <c r="S20" s="5"/>
    </row>
    <row r="21" spans="1:19" s="6" customFormat="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5"/>
      <c r="S21" s="5"/>
    </row>
    <row r="22" spans="1:19" s="6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5"/>
      <c r="S22" s="5"/>
    </row>
    <row r="23" spans="1:19" s="6" customFormat="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5"/>
      <c r="S23" s="5"/>
    </row>
    <row r="24" spans="1:19" s="6" customFormat="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5"/>
      <c r="S24" s="5"/>
    </row>
    <row r="25" spans="1:19" s="6" customFormat="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5"/>
      <c r="S25" s="5"/>
    </row>
    <row r="26" spans="1:19" s="6" customFormat="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5"/>
      <c r="S26" s="5"/>
    </row>
    <row r="27" spans="1:19" s="6" customFormat="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5"/>
      <c r="S27" s="5"/>
    </row>
    <row r="28" spans="1:19" s="6" customFormat="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5"/>
      <c r="S28" s="5"/>
    </row>
    <row r="29" spans="1:19" s="6" customFormat="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5"/>
      <c r="S29" s="5"/>
    </row>
    <row r="30" spans="1:19" s="6" customFormat="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5"/>
      <c r="S30" s="5"/>
    </row>
    <row r="31" spans="1:19" s="6" customFormat="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5"/>
      <c r="S31" s="5"/>
    </row>
    <row r="32" spans="1:19" s="6" customFormat="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5"/>
      <c r="S32" s="5"/>
    </row>
    <row r="33" spans="1:19" s="6" customFormat="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5"/>
      <c r="S33" s="5"/>
    </row>
  </sheetData>
  <sheetProtection selectLockedCells="1" selectUnlockedCells="1"/>
  <mergeCells count="6">
    <mergeCell ref="G2:P2"/>
    <mergeCell ref="G3:P3"/>
    <mergeCell ref="G9:P9"/>
    <mergeCell ref="G10:P10"/>
    <mergeCell ref="G11:P11"/>
    <mergeCell ref="G12:P12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P118"/>
  <sheetViews>
    <sheetView zoomScale="85" zoomScaleNormal="85" workbookViewId="0" topLeftCell="A1">
      <selection activeCell="H17" sqref="H17"/>
    </sheetView>
  </sheetViews>
  <sheetFormatPr defaultColWidth="1.1484375" defaultRowHeight="12.75"/>
  <cols>
    <col min="1" max="2" width="11.7109375" style="32" customWidth="1"/>
    <col min="3" max="3" width="38.8515625" style="32" customWidth="1"/>
    <col min="4" max="4" width="11.57421875" style="32" customWidth="1"/>
    <col min="5" max="5" width="11.7109375" style="32" customWidth="1"/>
    <col min="6" max="6" width="14.140625" style="32" customWidth="1"/>
    <col min="7" max="7" width="13.421875" style="32" customWidth="1"/>
    <col min="8" max="10" width="11.7109375" style="32" customWidth="1"/>
    <col min="11" max="11" width="13.00390625" style="32" customWidth="1"/>
    <col min="12" max="17" width="11.7109375" style="32" customWidth="1"/>
    <col min="18" max="16384" width="0" style="32" hidden="1" customWidth="1"/>
  </cols>
  <sheetData>
    <row r="1" spans="3:4" ht="9" customHeight="1">
      <c r="C1" s="33"/>
      <c r="D1" s="33"/>
    </row>
    <row r="2" spans="2:16" ht="12.75">
      <c r="B2" s="132" t="s">
        <v>124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2:16" ht="12.75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2:13" ht="12.75">
      <c r="B4" s="36"/>
      <c r="G4" s="36"/>
      <c r="L4" s="36"/>
      <c r="M4" s="36"/>
    </row>
    <row r="5" spans="2:13" ht="12.75">
      <c r="B5" s="36"/>
      <c r="G5" s="36"/>
      <c r="L5" s="36"/>
      <c r="M5" s="36"/>
    </row>
    <row r="7" spans="2:16" ht="12.75"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5"/>
    </row>
    <row r="8" spans="2:16" ht="12.75">
      <c r="B8" s="136"/>
      <c r="C8" s="137" t="s">
        <v>16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8"/>
    </row>
    <row r="9" spans="2:16" ht="12.75">
      <c r="B9" s="136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8"/>
    </row>
    <row r="10" spans="2:16" ht="12.75">
      <c r="B10" s="136"/>
      <c r="C10" s="140"/>
      <c r="D10" s="140"/>
      <c r="E10" s="140"/>
      <c r="L10" s="140"/>
      <c r="M10" s="140"/>
      <c r="N10" s="140"/>
      <c r="O10" s="140"/>
      <c r="P10" s="141"/>
    </row>
    <row r="11" spans="2:16" ht="14.25" customHeight="1">
      <c r="B11" s="136"/>
      <c r="C11" s="140"/>
      <c r="E11" s="84" t="s">
        <v>33</v>
      </c>
      <c r="F11" s="84"/>
      <c r="G11" s="84"/>
      <c r="H11" s="84"/>
      <c r="I11" s="84"/>
      <c r="J11" s="84"/>
      <c r="K11" s="84"/>
      <c r="L11" s="84"/>
      <c r="M11" s="142"/>
      <c r="N11" s="143" t="s">
        <v>34</v>
      </c>
      <c r="O11" s="143"/>
      <c r="P11" s="143"/>
    </row>
    <row r="12" spans="2:16" ht="16.5" customHeight="1">
      <c r="B12" s="136"/>
      <c r="C12" s="140"/>
      <c r="E12" s="144" t="s">
        <v>35</v>
      </c>
      <c r="F12" s="144"/>
      <c r="G12" s="144"/>
      <c r="H12" s="144"/>
      <c r="I12" s="144"/>
      <c r="J12" s="144"/>
      <c r="K12" s="144"/>
      <c r="L12" s="144"/>
      <c r="M12" s="145"/>
      <c r="N12" s="143"/>
      <c r="O12" s="143"/>
      <c r="P12" s="143"/>
    </row>
    <row r="13" spans="2:16" ht="11.25" customHeight="1">
      <c r="B13" s="136"/>
      <c r="E13" s="146" t="s">
        <v>36</v>
      </c>
      <c r="F13" s="146"/>
      <c r="G13" s="146" t="s">
        <v>37</v>
      </c>
      <c r="H13" s="146"/>
      <c r="I13" s="146"/>
      <c r="J13" s="146" t="s">
        <v>38</v>
      </c>
      <c r="K13" s="146"/>
      <c r="L13" s="146"/>
      <c r="M13" s="147"/>
      <c r="N13" s="143"/>
      <c r="O13" s="143"/>
      <c r="P13" s="143"/>
    </row>
    <row r="14" spans="2:16" ht="11.25" customHeight="1">
      <c r="B14" s="136"/>
      <c r="E14" s="146"/>
      <c r="F14" s="146"/>
      <c r="G14" s="146" t="s">
        <v>27</v>
      </c>
      <c r="H14" s="146" t="s">
        <v>39</v>
      </c>
      <c r="I14" s="146" t="s">
        <v>22</v>
      </c>
      <c r="J14" s="146" t="s">
        <v>27</v>
      </c>
      <c r="K14" s="146" t="s">
        <v>39</v>
      </c>
      <c r="L14" s="146" t="s">
        <v>22</v>
      </c>
      <c r="M14" s="148"/>
      <c r="O14" s="33"/>
      <c r="P14" s="138"/>
    </row>
    <row r="15" spans="2:16" ht="12" customHeight="1">
      <c r="B15" s="136"/>
      <c r="D15" s="149"/>
      <c r="E15" s="127" t="s">
        <v>40</v>
      </c>
      <c r="F15" s="127"/>
      <c r="G15" s="150">
        <f>+D39</f>
        <v>107.03193599999999</v>
      </c>
      <c r="H15" s="150">
        <f>+E39</f>
        <v>71.778105</v>
      </c>
      <c r="I15" s="151">
        <f>+H15/G15</f>
        <v>0.6706232521104729</v>
      </c>
      <c r="J15" s="150">
        <f aca="true" t="shared" si="0" ref="J15:K15">+G39</f>
        <v>83.979264</v>
      </c>
      <c r="K15" s="150">
        <f t="shared" si="0"/>
        <v>57.204977</v>
      </c>
      <c r="L15" s="151">
        <f aca="true" t="shared" si="1" ref="L15:L18">+K15/J15</f>
        <v>0.6811797850478899</v>
      </c>
      <c r="M15" s="97"/>
      <c r="N15" s="149"/>
      <c r="O15" s="152">
        <f>(I15-L15)*100</f>
        <v>-1.0556532937416985</v>
      </c>
      <c r="P15" s="138"/>
    </row>
    <row r="16" spans="2:16" ht="12" customHeight="1">
      <c r="B16" s="136"/>
      <c r="C16" s="53"/>
      <c r="D16" s="149"/>
      <c r="E16" s="127" t="s">
        <v>41</v>
      </c>
      <c r="F16" s="127"/>
      <c r="G16" s="150">
        <f>D55</f>
        <v>282.56449699999996</v>
      </c>
      <c r="H16" s="150">
        <f>E55</f>
        <v>172.286549</v>
      </c>
      <c r="I16" s="151">
        <f aca="true" t="shared" si="2" ref="I16:I18">+H16/G16</f>
        <v>0.6097246852636269</v>
      </c>
      <c r="J16" s="150">
        <f>G55</f>
        <v>263.983483</v>
      </c>
      <c r="K16" s="150">
        <f>H55</f>
        <v>235.90040399999998</v>
      </c>
      <c r="L16" s="151">
        <f t="shared" si="1"/>
        <v>0.8936180450350373</v>
      </c>
      <c r="M16" s="97"/>
      <c r="N16" s="149"/>
      <c r="O16" s="152">
        <f>(I16-L16)*100</f>
        <v>-28.389335977141037</v>
      </c>
      <c r="P16" s="138"/>
    </row>
    <row r="17" spans="2:16" ht="12" customHeight="1">
      <c r="B17" s="136"/>
      <c r="D17" s="149"/>
      <c r="E17" s="127" t="s">
        <v>42</v>
      </c>
      <c r="F17" s="127"/>
      <c r="G17" s="114">
        <f>D71</f>
        <v>490.19759000000005</v>
      </c>
      <c r="H17" s="114">
        <f>E71</f>
        <v>255.87474500000002</v>
      </c>
      <c r="I17" s="151">
        <f t="shared" si="2"/>
        <v>0.5219828702136214</v>
      </c>
      <c r="J17" s="114">
        <f>G71</f>
        <v>296.565356</v>
      </c>
      <c r="K17" s="114">
        <f>H71</f>
        <v>188.573391</v>
      </c>
      <c r="L17" s="151">
        <f t="shared" si="1"/>
        <v>0.6358577871111822</v>
      </c>
      <c r="M17" s="97"/>
      <c r="N17" s="149"/>
      <c r="O17" s="152">
        <f>(I17-L17)*100</f>
        <v>-11.387491689756079</v>
      </c>
      <c r="P17" s="138"/>
    </row>
    <row r="18" spans="2:16" ht="12" customHeight="1">
      <c r="B18" s="136"/>
      <c r="D18" s="149"/>
      <c r="E18" s="153" t="s">
        <v>43</v>
      </c>
      <c r="F18" s="153"/>
      <c r="G18" s="154">
        <f>SUM(G15:G17)</f>
        <v>879.794023</v>
      </c>
      <c r="H18" s="154">
        <f>SUM(H15:H17)</f>
        <v>499.939399</v>
      </c>
      <c r="I18" s="151">
        <f t="shared" si="2"/>
        <v>0.5682459597705177</v>
      </c>
      <c r="J18" s="154">
        <f>SUM(J15:J17)</f>
        <v>644.5281030000001</v>
      </c>
      <c r="K18" s="154">
        <f>SUM(K15:K17)</f>
        <v>481.678772</v>
      </c>
      <c r="L18" s="151">
        <f t="shared" si="1"/>
        <v>0.7473355618754143</v>
      </c>
      <c r="M18" s="101"/>
      <c r="N18" s="155"/>
      <c r="O18" s="152">
        <f>(I18-L18)*100</f>
        <v>-17.908960210489656</v>
      </c>
      <c r="P18" s="138"/>
    </row>
    <row r="19" spans="2:16" ht="12" customHeight="1">
      <c r="B19" s="136"/>
      <c r="E19" s="156" t="s">
        <v>77</v>
      </c>
      <c r="F19" s="75"/>
      <c r="G19" s="75"/>
      <c r="H19" s="75"/>
      <c r="I19" s="75"/>
      <c r="J19" s="75"/>
      <c r="K19" s="75"/>
      <c r="L19" s="75"/>
      <c r="M19" s="157"/>
      <c r="N19" s="104"/>
      <c r="O19" s="33"/>
      <c r="P19" s="138"/>
    </row>
    <row r="20" spans="2:16" ht="12" customHeight="1">
      <c r="B20" s="136"/>
      <c r="E20" s="158" t="s">
        <v>30</v>
      </c>
      <c r="F20" s="159"/>
      <c r="G20" s="159"/>
      <c r="H20" s="160"/>
      <c r="I20" s="159"/>
      <c r="J20" s="159"/>
      <c r="K20" s="159"/>
      <c r="L20" s="159"/>
      <c r="M20" s="161"/>
      <c r="N20" s="104"/>
      <c r="O20" s="33"/>
      <c r="P20" s="138"/>
    </row>
    <row r="21" spans="2:16" ht="12" customHeight="1">
      <c r="B21" s="136"/>
      <c r="E21" s="162"/>
      <c r="F21" s="159"/>
      <c r="G21" s="159"/>
      <c r="H21" s="160"/>
      <c r="I21" s="159"/>
      <c r="J21" s="159"/>
      <c r="K21" s="159"/>
      <c r="L21" s="159"/>
      <c r="M21" s="161"/>
      <c r="N21" s="104"/>
      <c r="O21" s="33"/>
      <c r="P21" s="138"/>
    </row>
    <row r="22" spans="2:16" ht="12" customHeight="1">
      <c r="B22" s="136"/>
      <c r="C22" s="155"/>
      <c r="E22" s="162"/>
      <c r="F22" s="159"/>
      <c r="G22" s="159"/>
      <c r="H22" s="160"/>
      <c r="I22" s="159"/>
      <c r="J22" s="159"/>
      <c r="K22" s="159"/>
      <c r="L22" s="159"/>
      <c r="M22" s="161"/>
      <c r="N22" s="104"/>
      <c r="O22" s="33"/>
      <c r="P22" s="138"/>
    </row>
    <row r="23" spans="2:16" ht="12" customHeight="1">
      <c r="B23" s="136"/>
      <c r="C23" s="155" t="s">
        <v>78</v>
      </c>
      <c r="E23" s="162"/>
      <c r="F23" s="159"/>
      <c r="G23" s="159"/>
      <c r="H23" s="160"/>
      <c r="I23" s="159"/>
      <c r="J23" s="159"/>
      <c r="K23" s="159"/>
      <c r="L23" s="159"/>
      <c r="M23" s="161"/>
      <c r="N23" s="104"/>
      <c r="O23" s="33"/>
      <c r="P23" s="138"/>
    </row>
    <row r="24" spans="2:16" ht="12" customHeight="1">
      <c r="B24" s="136"/>
      <c r="C24" s="155"/>
      <c r="E24" s="162"/>
      <c r="F24" s="159"/>
      <c r="G24" s="159"/>
      <c r="H24" s="160"/>
      <c r="I24" s="159"/>
      <c r="J24" s="159"/>
      <c r="K24" s="159"/>
      <c r="L24" s="159"/>
      <c r="M24" s="161"/>
      <c r="N24" s="104"/>
      <c r="O24" s="33"/>
      <c r="P24" s="138"/>
    </row>
    <row r="25" spans="2:16" ht="12" customHeight="1">
      <c r="B25" s="136"/>
      <c r="C25" s="155" t="s">
        <v>40</v>
      </c>
      <c r="E25" s="162"/>
      <c r="F25" s="159"/>
      <c r="G25" s="159"/>
      <c r="H25" s="160"/>
      <c r="I25" s="159"/>
      <c r="J25" s="159"/>
      <c r="K25" s="159"/>
      <c r="L25" s="159"/>
      <c r="M25" s="161"/>
      <c r="N25" s="104"/>
      <c r="O25" s="33"/>
      <c r="P25" s="138"/>
    </row>
    <row r="26" spans="2:16" ht="12" customHeight="1">
      <c r="B26" s="136"/>
      <c r="E26" s="162"/>
      <c r="F26" s="159"/>
      <c r="G26" s="159"/>
      <c r="H26" s="160"/>
      <c r="I26" s="159"/>
      <c r="J26" s="159"/>
      <c r="K26" s="159"/>
      <c r="L26" s="159"/>
      <c r="M26" s="161"/>
      <c r="N26" s="104"/>
      <c r="O26" s="33"/>
      <c r="P26" s="138"/>
    </row>
    <row r="27" spans="2:16" ht="12" customHeight="1">
      <c r="B27" s="136"/>
      <c r="C27" s="110" t="s">
        <v>45</v>
      </c>
      <c r="D27" s="110" t="s">
        <v>46</v>
      </c>
      <c r="E27" s="111" t="s">
        <v>47</v>
      </c>
      <c r="F27" s="110" t="s">
        <v>48</v>
      </c>
      <c r="G27" s="112" t="s">
        <v>49</v>
      </c>
      <c r="H27" s="112" t="s">
        <v>50</v>
      </c>
      <c r="I27" s="110" t="s">
        <v>48</v>
      </c>
      <c r="J27" s="159"/>
      <c r="K27" s="159"/>
      <c r="L27" s="159"/>
      <c r="M27" s="161"/>
      <c r="N27" s="104"/>
      <c r="O27" s="33"/>
      <c r="P27" s="138"/>
    </row>
    <row r="28" spans="2:16" ht="12" customHeight="1">
      <c r="B28" s="136"/>
      <c r="C28" s="113" t="s">
        <v>59</v>
      </c>
      <c r="D28" s="114">
        <v>1.597543</v>
      </c>
      <c r="E28" s="115">
        <v>0.474814</v>
      </c>
      <c r="F28" s="116">
        <f>+E28/D28</f>
        <v>0.29721516103165924</v>
      </c>
      <c r="G28" s="117">
        <v>1.716197</v>
      </c>
      <c r="H28" s="117">
        <v>1.574007</v>
      </c>
      <c r="I28" s="116">
        <f aca="true" t="shared" si="3" ref="I28:I39">+H28/G28</f>
        <v>0.9171482061791274</v>
      </c>
      <c r="J28" s="159"/>
      <c r="K28" s="159"/>
      <c r="L28" s="159"/>
      <c r="M28" s="161"/>
      <c r="N28" s="104"/>
      <c r="O28" s="33"/>
      <c r="P28" s="138"/>
    </row>
    <row r="29" spans="2:16" ht="12" customHeight="1">
      <c r="B29" s="136"/>
      <c r="C29" s="113" t="s">
        <v>60</v>
      </c>
      <c r="D29" s="114">
        <v>0.571269</v>
      </c>
      <c r="E29" s="115">
        <v>0.354951</v>
      </c>
      <c r="F29" s="116">
        <f aca="true" t="shared" si="4" ref="F29:F39">+E29/D29</f>
        <v>0.6213377585690805</v>
      </c>
      <c r="G29" s="117">
        <v>4.132052</v>
      </c>
      <c r="H29" s="117">
        <v>3.800637</v>
      </c>
      <c r="I29" s="116">
        <f t="shared" si="3"/>
        <v>0.9197940877801151</v>
      </c>
      <c r="J29" s="159"/>
      <c r="K29" s="159"/>
      <c r="L29" s="159"/>
      <c r="M29" s="161"/>
      <c r="N29" s="104"/>
      <c r="O29" s="33"/>
      <c r="P29" s="138"/>
    </row>
    <row r="30" spans="2:16" ht="12" customHeight="1">
      <c r="B30" s="136"/>
      <c r="C30" s="113" t="s">
        <v>57</v>
      </c>
      <c r="D30" s="114">
        <v>0.091815</v>
      </c>
      <c r="E30" s="115">
        <v>0</v>
      </c>
      <c r="F30" s="116">
        <f t="shared" si="4"/>
        <v>0</v>
      </c>
      <c r="G30" s="117">
        <v>0.292074</v>
      </c>
      <c r="H30" s="117">
        <v>0.25960900000000003</v>
      </c>
      <c r="I30" s="116">
        <f t="shared" si="3"/>
        <v>0.8888466621472642</v>
      </c>
      <c r="J30" s="159"/>
      <c r="K30" s="159"/>
      <c r="L30" s="159"/>
      <c r="M30" s="161"/>
      <c r="N30" s="104"/>
      <c r="O30" s="33"/>
      <c r="P30" s="138"/>
    </row>
    <row r="31" spans="2:16" ht="12" customHeight="1">
      <c r="B31" s="136"/>
      <c r="C31" s="113" t="s">
        <v>80</v>
      </c>
      <c r="D31" s="114">
        <v>3.351177</v>
      </c>
      <c r="E31" s="115">
        <v>2.165158</v>
      </c>
      <c r="F31" s="116">
        <f t="shared" si="4"/>
        <v>0.6460888219273407</v>
      </c>
      <c r="G31" s="117">
        <v>6.089114</v>
      </c>
      <c r="H31" s="117">
        <v>6.048469</v>
      </c>
      <c r="I31" s="116">
        <f t="shared" si="3"/>
        <v>0.9933249730584777</v>
      </c>
      <c r="J31" s="159"/>
      <c r="K31" s="159"/>
      <c r="L31" s="159"/>
      <c r="M31" s="161"/>
      <c r="N31" s="104"/>
      <c r="O31" s="33"/>
      <c r="P31" s="138"/>
    </row>
    <row r="32" spans="2:16" ht="12" customHeight="1">
      <c r="B32" s="136"/>
      <c r="C32" s="113" t="s">
        <v>54</v>
      </c>
      <c r="D32" s="114">
        <v>1.978341</v>
      </c>
      <c r="E32" s="115">
        <v>1.088446</v>
      </c>
      <c r="F32" s="116">
        <f t="shared" si="4"/>
        <v>0.5501811871664187</v>
      </c>
      <c r="G32" s="117">
        <v>5.896948</v>
      </c>
      <c r="H32" s="117">
        <v>2.083524</v>
      </c>
      <c r="I32" s="116">
        <f t="shared" si="3"/>
        <v>0.35332243051829526</v>
      </c>
      <c r="J32" s="159"/>
      <c r="K32" s="159"/>
      <c r="L32" s="159"/>
      <c r="M32" s="161"/>
      <c r="N32" s="104"/>
      <c r="O32" s="33"/>
      <c r="P32" s="138"/>
    </row>
    <row r="33" spans="2:16" ht="12" customHeight="1">
      <c r="B33" s="136"/>
      <c r="C33" s="113" t="s">
        <v>81</v>
      </c>
      <c r="D33" s="114">
        <v>0.6132970000000001</v>
      </c>
      <c r="E33" s="115">
        <v>0.514749</v>
      </c>
      <c r="F33" s="116">
        <f t="shared" si="4"/>
        <v>0.8393143941679153</v>
      </c>
      <c r="G33" s="117">
        <v>4.417786</v>
      </c>
      <c r="H33" s="117">
        <v>4.185038</v>
      </c>
      <c r="I33" s="116">
        <f t="shared" si="3"/>
        <v>0.9473156916156643</v>
      </c>
      <c r="J33" s="159"/>
      <c r="K33" s="159"/>
      <c r="L33" s="159"/>
      <c r="M33" s="161"/>
      <c r="N33" s="104"/>
      <c r="O33" s="33"/>
      <c r="P33" s="138"/>
    </row>
    <row r="34" spans="2:16" ht="12" customHeight="1">
      <c r="B34" s="136"/>
      <c r="C34" s="113" t="s">
        <v>51</v>
      </c>
      <c r="D34" s="114">
        <v>11.058855</v>
      </c>
      <c r="E34" s="115">
        <v>7.169171</v>
      </c>
      <c r="F34" s="116">
        <f t="shared" si="4"/>
        <v>0.6482742562408135</v>
      </c>
      <c r="G34" s="117">
        <v>14.684881</v>
      </c>
      <c r="H34" s="117">
        <v>12.556104</v>
      </c>
      <c r="I34" s="116">
        <f t="shared" si="3"/>
        <v>0.855036142274493</v>
      </c>
      <c r="J34" s="159"/>
      <c r="K34" s="159"/>
      <c r="L34" s="159"/>
      <c r="M34" s="161"/>
      <c r="N34" s="104"/>
      <c r="O34" s="33"/>
      <c r="P34" s="138"/>
    </row>
    <row r="35" spans="2:16" ht="12" customHeight="1">
      <c r="B35" s="136"/>
      <c r="C35" s="113" t="s">
        <v>52</v>
      </c>
      <c r="D35" s="114">
        <v>33.821886</v>
      </c>
      <c r="E35" s="115">
        <v>28.374567</v>
      </c>
      <c r="F35" s="116">
        <f t="shared" si="4"/>
        <v>0.8389410040587328</v>
      </c>
      <c r="G35" s="117">
        <v>10.867366</v>
      </c>
      <c r="H35" s="117">
        <v>10.65962</v>
      </c>
      <c r="I35" s="116">
        <f t="shared" si="3"/>
        <v>0.9808835001968278</v>
      </c>
      <c r="J35" s="159"/>
      <c r="K35" s="159"/>
      <c r="L35" s="159"/>
      <c r="M35" s="161"/>
      <c r="N35" s="104"/>
      <c r="O35" s="33"/>
      <c r="P35" s="138"/>
    </row>
    <row r="36" spans="2:16" ht="12" customHeight="1">
      <c r="B36" s="136"/>
      <c r="C36" s="113" t="s">
        <v>55</v>
      </c>
      <c r="D36" s="114">
        <v>20.386264</v>
      </c>
      <c r="E36" s="115">
        <v>13.454992</v>
      </c>
      <c r="F36" s="116">
        <f t="shared" si="4"/>
        <v>0.6600028332802911</v>
      </c>
      <c r="G36" s="117">
        <v>6.370566</v>
      </c>
      <c r="H36" s="117">
        <v>4.802597</v>
      </c>
      <c r="I36" s="116">
        <f t="shared" si="3"/>
        <v>0.7538728897871868</v>
      </c>
      <c r="J36" s="159"/>
      <c r="K36" s="159"/>
      <c r="L36" s="159"/>
      <c r="M36" s="161"/>
      <c r="N36" s="104"/>
      <c r="O36" s="33"/>
      <c r="P36" s="138"/>
    </row>
    <row r="37" spans="2:16" ht="12" customHeight="1">
      <c r="B37" s="136"/>
      <c r="C37" s="113" t="s">
        <v>56</v>
      </c>
      <c r="D37" s="114">
        <v>1.259795</v>
      </c>
      <c r="E37" s="115">
        <v>0.729549</v>
      </c>
      <c r="F37" s="116">
        <f t="shared" si="4"/>
        <v>0.5791013617294878</v>
      </c>
      <c r="G37" s="117">
        <v>0.21588000000000002</v>
      </c>
      <c r="H37" s="117">
        <v>0.114495</v>
      </c>
      <c r="I37" s="116">
        <f t="shared" si="3"/>
        <v>0.5303640911617565</v>
      </c>
      <c r="J37" s="159"/>
      <c r="K37" s="159"/>
      <c r="L37" s="159"/>
      <c r="M37" s="161"/>
      <c r="N37" s="104"/>
      <c r="O37" s="33"/>
      <c r="P37" s="138"/>
    </row>
    <row r="38" spans="2:16" ht="12" customHeight="1">
      <c r="B38" s="136"/>
      <c r="C38" s="113" t="s">
        <v>61</v>
      </c>
      <c r="D38" s="114">
        <v>32.301694</v>
      </c>
      <c r="E38" s="115">
        <v>17.451708</v>
      </c>
      <c r="F38" s="116">
        <f t="shared" si="4"/>
        <v>0.5402722222555882</v>
      </c>
      <c r="G38" s="117">
        <v>29.2964</v>
      </c>
      <c r="H38" s="117">
        <v>11.120877</v>
      </c>
      <c r="I38" s="116">
        <f t="shared" si="3"/>
        <v>0.37959875616116656</v>
      </c>
      <c r="J38" s="159"/>
      <c r="K38" s="159"/>
      <c r="L38" s="159"/>
      <c r="M38" s="161"/>
      <c r="N38" s="104"/>
      <c r="O38" s="33"/>
      <c r="P38" s="138"/>
    </row>
    <row r="39" spans="2:16" ht="12" customHeight="1">
      <c r="B39" s="136"/>
      <c r="C39" s="123" t="s">
        <v>43</v>
      </c>
      <c r="D39" s="114">
        <f aca="true" t="shared" si="5" ref="D39:E39">SUM(D28:D38)</f>
        <v>107.03193599999999</v>
      </c>
      <c r="E39" s="115">
        <f t="shared" si="5"/>
        <v>71.778105</v>
      </c>
      <c r="F39" s="116">
        <f t="shared" si="4"/>
        <v>0.6706232521104729</v>
      </c>
      <c r="G39" s="117">
        <f aca="true" t="shared" si="6" ref="G39:H39">SUM(G28:G38)</f>
        <v>83.979264</v>
      </c>
      <c r="H39" s="117">
        <f t="shared" si="6"/>
        <v>57.204977</v>
      </c>
      <c r="I39" s="116">
        <f t="shared" si="3"/>
        <v>0.6811797850478899</v>
      </c>
      <c r="J39" s="159"/>
      <c r="K39" s="159"/>
      <c r="L39" s="159"/>
      <c r="M39" s="161"/>
      <c r="N39" s="104"/>
      <c r="O39" s="33"/>
      <c r="P39" s="138"/>
    </row>
    <row r="40" spans="2:16" ht="12" customHeight="1">
      <c r="B40" s="136"/>
      <c r="E40" s="162"/>
      <c r="G40" s="159"/>
      <c r="H40" s="159"/>
      <c r="I40" s="159"/>
      <c r="J40" s="159"/>
      <c r="K40" s="159"/>
      <c r="L40" s="159"/>
      <c r="M40" s="161"/>
      <c r="N40" s="104"/>
      <c r="O40" s="33"/>
      <c r="P40" s="138"/>
    </row>
    <row r="41" spans="2:16" ht="12" customHeight="1">
      <c r="B41" s="136"/>
      <c r="C41" s="155" t="s">
        <v>41</v>
      </c>
      <c r="E41" s="162"/>
      <c r="G41" s="159"/>
      <c r="H41" s="159"/>
      <c r="I41" s="159"/>
      <c r="J41" s="159"/>
      <c r="K41" s="159"/>
      <c r="L41" s="159"/>
      <c r="M41" s="161"/>
      <c r="N41" s="104"/>
      <c r="O41" s="33"/>
      <c r="P41" s="138"/>
    </row>
    <row r="42" spans="2:16" ht="12" customHeight="1">
      <c r="B42" s="136"/>
      <c r="E42" s="162"/>
      <c r="G42" s="159"/>
      <c r="H42" s="159"/>
      <c r="I42" s="159"/>
      <c r="J42" s="159"/>
      <c r="K42" s="159"/>
      <c r="L42" s="159"/>
      <c r="M42" s="161"/>
      <c r="N42" s="104"/>
      <c r="O42" s="33"/>
      <c r="P42" s="138"/>
    </row>
    <row r="43" spans="2:16" ht="12" customHeight="1">
      <c r="B43" s="136"/>
      <c r="C43" s="110" t="s">
        <v>45</v>
      </c>
      <c r="D43" s="110" t="s">
        <v>46</v>
      </c>
      <c r="E43" s="111" t="s">
        <v>47</v>
      </c>
      <c r="F43" s="110" t="s">
        <v>48</v>
      </c>
      <c r="G43" s="112" t="s">
        <v>49</v>
      </c>
      <c r="H43" s="112" t="s">
        <v>50</v>
      </c>
      <c r="I43" s="110" t="s">
        <v>48</v>
      </c>
      <c r="J43" s="159"/>
      <c r="K43" s="159"/>
      <c r="L43" s="159"/>
      <c r="M43" s="161"/>
      <c r="N43" s="104"/>
      <c r="O43" s="33"/>
      <c r="P43" s="138"/>
    </row>
    <row r="44" spans="2:16" ht="12" customHeight="1">
      <c r="B44" s="136"/>
      <c r="C44" s="113" t="s">
        <v>59</v>
      </c>
      <c r="D44" s="114">
        <v>64.203104</v>
      </c>
      <c r="E44" s="115">
        <v>53.224534</v>
      </c>
      <c r="F44" s="116">
        <f aca="true" t="shared" si="7" ref="F44:F55">+E44/D44</f>
        <v>0.8290025043025957</v>
      </c>
      <c r="G44" s="117">
        <v>51.780148</v>
      </c>
      <c r="H44" s="117">
        <v>49.007395</v>
      </c>
      <c r="I44" s="116">
        <f aca="true" t="shared" si="8" ref="I44:I55">+H44/G44</f>
        <v>0.9464514276784224</v>
      </c>
      <c r="J44" s="159"/>
      <c r="K44" s="159"/>
      <c r="L44" s="159"/>
      <c r="M44" s="161"/>
      <c r="N44" s="104"/>
      <c r="O44" s="33"/>
      <c r="P44" s="138"/>
    </row>
    <row r="45" spans="2:16" ht="12" customHeight="1">
      <c r="B45" s="136"/>
      <c r="C45" s="113" t="s">
        <v>60</v>
      </c>
      <c r="D45" s="114">
        <v>1.846299</v>
      </c>
      <c r="E45" s="115">
        <v>1.7133379999999998</v>
      </c>
      <c r="F45" s="116">
        <f t="shared" si="7"/>
        <v>0.9279851205032337</v>
      </c>
      <c r="G45" s="117">
        <v>2.686235</v>
      </c>
      <c r="H45" s="117">
        <v>2.626485</v>
      </c>
      <c r="I45" s="116">
        <f t="shared" si="8"/>
        <v>0.9777569721189696</v>
      </c>
      <c r="J45" s="159"/>
      <c r="K45" s="159"/>
      <c r="L45" s="159"/>
      <c r="M45" s="161"/>
      <c r="N45" s="104"/>
      <c r="O45" s="33"/>
      <c r="P45" s="138"/>
    </row>
    <row r="46" spans="2:16" ht="12" customHeight="1">
      <c r="B46" s="136"/>
      <c r="C46" s="113" t="s">
        <v>80</v>
      </c>
      <c r="D46" s="114">
        <v>1.275224</v>
      </c>
      <c r="E46" s="115">
        <v>0.836906</v>
      </c>
      <c r="F46" s="116">
        <f t="shared" si="7"/>
        <v>0.6562815630822507</v>
      </c>
      <c r="G46" s="117">
        <v>0.824651</v>
      </c>
      <c r="H46" s="117">
        <v>0.452116</v>
      </c>
      <c r="I46" s="116">
        <f t="shared" si="8"/>
        <v>0.5482513208617948</v>
      </c>
      <c r="J46" s="159"/>
      <c r="K46" s="159"/>
      <c r="L46" s="159"/>
      <c r="M46" s="161"/>
      <c r="N46" s="104"/>
      <c r="O46" s="33"/>
      <c r="P46" s="138"/>
    </row>
    <row r="47" spans="2:16" ht="12" customHeight="1">
      <c r="B47" s="136"/>
      <c r="C47" s="113" t="s">
        <v>54</v>
      </c>
      <c r="D47" s="114">
        <v>40.661073</v>
      </c>
      <c r="E47" s="115">
        <v>21.057761</v>
      </c>
      <c r="F47" s="116">
        <f t="shared" si="7"/>
        <v>0.5178850297433124</v>
      </c>
      <c r="G47" s="117">
        <v>50.780769</v>
      </c>
      <c r="H47" s="117">
        <v>44.827883</v>
      </c>
      <c r="I47" s="116">
        <f t="shared" si="8"/>
        <v>0.8827728268549853</v>
      </c>
      <c r="J47" s="159"/>
      <c r="K47" s="159"/>
      <c r="L47" s="159"/>
      <c r="M47" s="161"/>
      <c r="N47" s="104"/>
      <c r="O47" s="33"/>
      <c r="P47" s="138"/>
    </row>
    <row r="48" spans="2:16" ht="12" customHeight="1">
      <c r="B48" s="136"/>
      <c r="C48" s="113" t="s">
        <v>81</v>
      </c>
      <c r="D48" s="114">
        <v>0.23642300000000002</v>
      </c>
      <c r="E48" s="115">
        <v>0.082547</v>
      </c>
      <c r="F48" s="116">
        <f t="shared" si="7"/>
        <v>0.3491496174230087</v>
      </c>
      <c r="G48" s="117">
        <v>0.038308</v>
      </c>
      <c r="H48" s="117">
        <v>0.03821</v>
      </c>
      <c r="I48" s="116">
        <f t="shared" si="8"/>
        <v>0.9974417876161638</v>
      </c>
      <c r="J48" s="159"/>
      <c r="K48" s="159"/>
      <c r="L48" s="159"/>
      <c r="M48" s="161"/>
      <c r="N48" s="104"/>
      <c r="O48" s="33"/>
      <c r="P48" s="138"/>
    </row>
    <row r="49" spans="2:16" ht="12" customHeight="1">
      <c r="B49" s="136"/>
      <c r="C49" s="113" t="s">
        <v>64</v>
      </c>
      <c r="D49" s="114">
        <v>0.176644</v>
      </c>
      <c r="E49" s="115">
        <v>0</v>
      </c>
      <c r="F49" s="116">
        <f t="shared" si="7"/>
        <v>0</v>
      </c>
      <c r="G49" s="117">
        <v>0.422412</v>
      </c>
      <c r="H49" s="117">
        <v>0.167467</v>
      </c>
      <c r="I49" s="116">
        <f t="shared" si="8"/>
        <v>0.396454172703427</v>
      </c>
      <c r="J49" s="159"/>
      <c r="K49" s="159"/>
      <c r="L49" s="159"/>
      <c r="M49" s="161"/>
      <c r="N49" s="104"/>
      <c r="O49" s="33"/>
      <c r="P49" s="138"/>
    </row>
    <row r="50" spans="2:16" ht="12" customHeight="1">
      <c r="B50" s="136"/>
      <c r="C50" s="113" t="s">
        <v>51</v>
      </c>
      <c r="D50" s="114">
        <v>30.864492</v>
      </c>
      <c r="E50" s="115">
        <v>22.42752</v>
      </c>
      <c r="F50" s="116">
        <f t="shared" si="7"/>
        <v>0.726644715228101</v>
      </c>
      <c r="G50" s="117">
        <v>33.252051</v>
      </c>
      <c r="H50" s="117">
        <v>22.420312</v>
      </c>
      <c r="I50" s="116">
        <f t="shared" si="8"/>
        <v>0.6742535069490901</v>
      </c>
      <c r="J50" s="159"/>
      <c r="K50" s="159"/>
      <c r="L50" s="159"/>
      <c r="M50" s="161"/>
      <c r="N50" s="104"/>
      <c r="O50" s="33"/>
      <c r="P50" s="138"/>
    </row>
    <row r="51" spans="2:16" ht="12" customHeight="1">
      <c r="B51" s="136"/>
      <c r="C51" s="113" t="s">
        <v>63</v>
      </c>
      <c r="D51" s="114">
        <v>2.893833</v>
      </c>
      <c r="E51" s="115">
        <v>1.861703</v>
      </c>
      <c r="F51" s="116">
        <f t="shared" si="7"/>
        <v>0.6433346361037421</v>
      </c>
      <c r="G51" s="117">
        <v>1.783254</v>
      </c>
      <c r="H51" s="117">
        <v>1.01218</v>
      </c>
      <c r="I51" s="116">
        <f t="shared" si="8"/>
        <v>0.5676028204619197</v>
      </c>
      <c r="J51" s="159"/>
      <c r="K51" s="159"/>
      <c r="L51" s="159"/>
      <c r="M51" s="161"/>
      <c r="N51" s="104"/>
      <c r="O51" s="33"/>
      <c r="P51" s="138"/>
    </row>
    <row r="52" spans="2:16" ht="12" customHeight="1">
      <c r="B52" s="136"/>
      <c r="C52" s="113" t="s">
        <v>55</v>
      </c>
      <c r="D52" s="114">
        <v>0.8061290000000001</v>
      </c>
      <c r="E52" s="115">
        <v>0</v>
      </c>
      <c r="F52" s="116">
        <f t="shared" si="7"/>
        <v>0</v>
      </c>
      <c r="G52" s="117">
        <v>0.298275</v>
      </c>
      <c r="H52" s="117">
        <v>0.29646</v>
      </c>
      <c r="I52" s="116">
        <f t="shared" si="8"/>
        <v>0.9939150113150615</v>
      </c>
      <c r="J52" s="159"/>
      <c r="K52" s="159"/>
      <c r="L52" s="159"/>
      <c r="M52" s="161"/>
      <c r="N52" s="104"/>
      <c r="O52" s="33"/>
      <c r="P52" s="138"/>
    </row>
    <row r="53" spans="2:16" ht="12" customHeight="1">
      <c r="B53" s="136"/>
      <c r="C53" s="113" t="s">
        <v>56</v>
      </c>
      <c r="D53" s="114">
        <v>58.730945</v>
      </c>
      <c r="E53" s="115">
        <v>9.275192</v>
      </c>
      <c r="F53" s="116">
        <f t="shared" si="7"/>
        <v>0.15792683056606702</v>
      </c>
      <c r="G53" s="117">
        <v>76.987696</v>
      </c>
      <c r="H53" s="117">
        <v>75.205958</v>
      </c>
      <c r="I53" s="116">
        <f t="shared" si="8"/>
        <v>0.9768568473590896</v>
      </c>
      <c r="J53" s="159"/>
      <c r="K53" s="159"/>
      <c r="L53" s="159"/>
      <c r="M53" s="161"/>
      <c r="N53" s="104"/>
      <c r="O53" s="33"/>
      <c r="P53" s="138"/>
    </row>
    <row r="54" spans="2:16" ht="12" customHeight="1">
      <c r="B54" s="136"/>
      <c r="C54" s="113" t="s">
        <v>61</v>
      </c>
      <c r="D54" s="114">
        <v>80.870331</v>
      </c>
      <c r="E54" s="115">
        <v>61.807048</v>
      </c>
      <c r="F54" s="116">
        <f t="shared" si="7"/>
        <v>0.7642734638986455</v>
      </c>
      <c r="G54" s="117">
        <v>45.129684</v>
      </c>
      <c r="H54" s="117">
        <v>39.845938</v>
      </c>
      <c r="I54" s="116">
        <f t="shared" si="8"/>
        <v>0.8829208287831131</v>
      </c>
      <c r="J54" s="159"/>
      <c r="K54" s="159"/>
      <c r="L54" s="159"/>
      <c r="M54" s="161"/>
      <c r="N54" s="104"/>
      <c r="O54" s="33"/>
      <c r="P54" s="138"/>
    </row>
    <row r="55" spans="2:16" ht="12" customHeight="1">
      <c r="B55" s="136"/>
      <c r="C55" s="123" t="s">
        <v>43</v>
      </c>
      <c r="D55" s="114">
        <f aca="true" t="shared" si="9" ref="D55:E55">SUM(D44:D54)</f>
        <v>282.56449699999996</v>
      </c>
      <c r="E55" s="115">
        <f t="shared" si="9"/>
        <v>172.286549</v>
      </c>
      <c r="F55" s="116">
        <f t="shared" si="7"/>
        <v>0.6097246852636269</v>
      </c>
      <c r="G55" s="117">
        <f aca="true" t="shared" si="10" ref="G55:H55">SUM(G44:G54)</f>
        <v>263.983483</v>
      </c>
      <c r="H55" s="117">
        <f t="shared" si="10"/>
        <v>235.90040399999998</v>
      </c>
      <c r="I55" s="116">
        <f t="shared" si="8"/>
        <v>0.8936180450350373</v>
      </c>
      <c r="J55" s="159"/>
      <c r="K55" s="159"/>
      <c r="L55" s="159"/>
      <c r="M55" s="161"/>
      <c r="N55" s="104"/>
      <c r="O55" s="33"/>
      <c r="P55" s="138"/>
    </row>
    <row r="56" spans="2:16" ht="12" customHeight="1">
      <c r="B56" s="136"/>
      <c r="E56" s="162"/>
      <c r="G56" s="159"/>
      <c r="H56" s="159"/>
      <c r="I56" s="159"/>
      <c r="J56" s="159"/>
      <c r="K56" s="159"/>
      <c r="L56" s="159"/>
      <c r="M56" s="161"/>
      <c r="N56" s="104"/>
      <c r="O56" s="33"/>
      <c r="P56" s="138"/>
    </row>
    <row r="57" spans="2:16" ht="12" customHeight="1">
      <c r="B57" s="136"/>
      <c r="C57" s="155" t="s">
        <v>65</v>
      </c>
      <c r="E57" s="162"/>
      <c r="G57" s="159"/>
      <c r="H57" s="159"/>
      <c r="I57" s="159"/>
      <c r="J57" s="159"/>
      <c r="K57" s="159"/>
      <c r="L57" s="159"/>
      <c r="M57" s="161"/>
      <c r="N57" s="104"/>
      <c r="O57" s="33"/>
      <c r="P57" s="138"/>
    </row>
    <row r="58" spans="2:16" ht="12" customHeight="1">
      <c r="B58" s="136"/>
      <c r="E58" s="162"/>
      <c r="G58" s="159"/>
      <c r="H58" s="159"/>
      <c r="I58" s="159"/>
      <c r="J58" s="159"/>
      <c r="K58" s="159"/>
      <c r="L58" s="159"/>
      <c r="M58" s="161"/>
      <c r="N58" s="104"/>
      <c r="O58" s="33"/>
      <c r="P58" s="138"/>
    </row>
    <row r="59" spans="2:16" ht="12" customHeight="1">
      <c r="B59" s="136"/>
      <c r="C59" s="110" t="s">
        <v>45</v>
      </c>
      <c r="D59" s="110" t="s">
        <v>46</v>
      </c>
      <c r="E59" s="111" t="s">
        <v>47</v>
      </c>
      <c r="F59" s="110" t="s">
        <v>48</v>
      </c>
      <c r="G59" s="112" t="s">
        <v>49</v>
      </c>
      <c r="H59" s="112" t="s">
        <v>50</v>
      </c>
      <c r="I59" s="110" t="s">
        <v>48</v>
      </c>
      <c r="J59" s="159"/>
      <c r="K59" s="159"/>
      <c r="L59" s="159"/>
      <c r="M59" s="161"/>
      <c r="N59" s="104"/>
      <c r="O59" s="33"/>
      <c r="P59" s="138"/>
    </row>
    <row r="60" spans="2:16" ht="12" customHeight="1">
      <c r="B60" s="136"/>
      <c r="C60" s="113" t="s">
        <v>59</v>
      </c>
      <c r="D60" s="114">
        <v>65.952376</v>
      </c>
      <c r="E60" s="115">
        <v>37.957005</v>
      </c>
      <c r="F60" s="116">
        <f aca="true" t="shared" si="11" ref="F60:F71">+E60/D60</f>
        <v>0.5755214186673123</v>
      </c>
      <c r="G60" s="117">
        <v>30.895795</v>
      </c>
      <c r="H60" s="117">
        <v>22.580049</v>
      </c>
      <c r="I60" s="116">
        <f aca="true" t="shared" si="12" ref="I60:I71">+H60/G60</f>
        <v>0.7308453787966939</v>
      </c>
      <c r="J60" s="159"/>
      <c r="K60" s="159"/>
      <c r="L60" s="159"/>
      <c r="M60" s="161"/>
      <c r="N60" s="104"/>
      <c r="O60" s="33"/>
      <c r="P60" s="138"/>
    </row>
    <row r="61" spans="2:16" ht="12" customHeight="1">
      <c r="B61" s="136"/>
      <c r="C61" s="113" t="s">
        <v>60</v>
      </c>
      <c r="D61" s="114">
        <v>37.614766</v>
      </c>
      <c r="E61" s="115">
        <v>20.137522</v>
      </c>
      <c r="F61" s="116">
        <f t="shared" si="11"/>
        <v>0.5353621500662797</v>
      </c>
      <c r="G61" s="117">
        <v>17.27318</v>
      </c>
      <c r="H61" s="117">
        <v>8.204847</v>
      </c>
      <c r="I61" s="116">
        <f t="shared" si="12"/>
        <v>0.4750050077634807</v>
      </c>
      <c r="J61" s="159"/>
      <c r="K61" s="159"/>
      <c r="L61" s="159"/>
      <c r="M61" s="161"/>
      <c r="N61" s="104"/>
      <c r="O61" s="33"/>
      <c r="P61" s="138"/>
    </row>
    <row r="62" spans="2:16" ht="12" customHeight="1">
      <c r="B62" s="136"/>
      <c r="C62" s="113" t="s">
        <v>84</v>
      </c>
      <c r="D62" s="114">
        <v>0.071179</v>
      </c>
      <c r="E62" s="115">
        <v>0.014227000000000002</v>
      </c>
      <c r="F62" s="116">
        <f t="shared" si="11"/>
        <v>0.19987636802989647</v>
      </c>
      <c r="G62" s="117">
        <v>0.474422</v>
      </c>
      <c r="H62" s="117">
        <v>0.45618000000000003</v>
      </c>
      <c r="I62" s="116">
        <f t="shared" si="12"/>
        <v>0.9615490006787206</v>
      </c>
      <c r="J62" s="159"/>
      <c r="K62" s="159"/>
      <c r="L62" s="159"/>
      <c r="M62" s="161"/>
      <c r="N62" s="104"/>
      <c r="O62" s="33"/>
      <c r="P62" s="138"/>
    </row>
    <row r="63" spans="2:16" ht="12" customHeight="1">
      <c r="B63" s="136"/>
      <c r="C63" s="113" t="s">
        <v>80</v>
      </c>
      <c r="D63" s="114">
        <v>0.7067880000000001</v>
      </c>
      <c r="E63" s="115">
        <v>0.070848</v>
      </c>
      <c r="F63" s="116">
        <f t="shared" si="11"/>
        <v>0.10023939285896193</v>
      </c>
      <c r="G63" s="117">
        <v>0.025366</v>
      </c>
      <c r="H63" s="117">
        <v>0.015366</v>
      </c>
      <c r="I63" s="116">
        <f t="shared" si="12"/>
        <v>0.6057715051643933</v>
      </c>
      <c r="J63" s="159"/>
      <c r="K63" s="159"/>
      <c r="L63" s="159"/>
      <c r="M63" s="161"/>
      <c r="N63" s="104"/>
      <c r="O63" s="33"/>
      <c r="P63" s="138"/>
    </row>
    <row r="64" spans="2:16" ht="12" customHeight="1">
      <c r="B64" s="136"/>
      <c r="C64" s="113" t="s">
        <v>54</v>
      </c>
      <c r="D64" s="114">
        <v>80.760917</v>
      </c>
      <c r="E64" s="115">
        <v>42.403312</v>
      </c>
      <c r="F64" s="116">
        <f t="shared" si="11"/>
        <v>0.5250474310488574</v>
      </c>
      <c r="G64" s="117">
        <v>77.29781</v>
      </c>
      <c r="H64" s="117">
        <v>35.184958</v>
      </c>
      <c r="I64" s="116">
        <f t="shared" si="12"/>
        <v>0.4551869968890451</v>
      </c>
      <c r="J64" s="159"/>
      <c r="K64" s="159"/>
      <c r="L64" s="159"/>
      <c r="M64" s="161"/>
      <c r="N64" s="104"/>
      <c r="O64" s="33"/>
      <c r="P64" s="138"/>
    </row>
    <row r="65" spans="2:16" ht="12" customHeight="1">
      <c r="B65" s="136"/>
      <c r="C65" s="113" t="s">
        <v>64</v>
      </c>
      <c r="D65" s="114">
        <v>3.850633</v>
      </c>
      <c r="E65" s="115">
        <v>1.291485</v>
      </c>
      <c r="F65" s="116">
        <f t="shared" si="11"/>
        <v>0.3353955051026675</v>
      </c>
      <c r="G65" s="117">
        <v>1.238306</v>
      </c>
      <c r="H65" s="117">
        <v>0.511679</v>
      </c>
      <c r="I65" s="116">
        <f t="shared" si="12"/>
        <v>0.41320885144705755</v>
      </c>
      <c r="J65" s="159"/>
      <c r="K65" s="159"/>
      <c r="L65" s="159"/>
      <c r="M65" s="161"/>
      <c r="N65" s="104"/>
      <c r="O65" s="33"/>
      <c r="P65" s="138"/>
    </row>
    <row r="66" spans="2:16" ht="12" customHeight="1">
      <c r="B66" s="136"/>
      <c r="C66" s="113" t="s">
        <v>83</v>
      </c>
      <c r="D66" s="114">
        <v>0.8140279999999999</v>
      </c>
      <c r="E66" s="115">
        <v>0.5784710000000001</v>
      </c>
      <c r="F66" s="116">
        <f t="shared" si="11"/>
        <v>0.7106278899497317</v>
      </c>
      <c r="G66" s="117">
        <v>0.029063</v>
      </c>
      <c r="H66" s="117">
        <v>0.015062000000000002</v>
      </c>
      <c r="I66" s="116">
        <f t="shared" si="12"/>
        <v>0.5182534494030211</v>
      </c>
      <c r="J66" s="159"/>
      <c r="K66" s="159"/>
      <c r="L66" s="159"/>
      <c r="M66" s="161"/>
      <c r="N66" s="104"/>
      <c r="O66" s="33"/>
      <c r="P66" s="138"/>
    </row>
    <row r="67" spans="2:16" ht="12" customHeight="1">
      <c r="B67" s="136"/>
      <c r="C67" s="113" t="s">
        <v>51</v>
      </c>
      <c r="D67" s="114">
        <v>114.865176</v>
      </c>
      <c r="E67" s="115">
        <v>61.178958</v>
      </c>
      <c r="F67" s="116">
        <f t="shared" si="11"/>
        <v>0.5326153681251488</v>
      </c>
      <c r="G67" s="117">
        <v>56.955009</v>
      </c>
      <c r="H67" s="117">
        <v>40.323164</v>
      </c>
      <c r="I67" s="116">
        <f t="shared" si="12"/>
        <v>0.7079827517892237</v>
      </c>
      <c r="J67" s="159"/>
      <c r="K67" s="159"/>
      <c r="L67" s="159"/>
      <c r="M67" s="161"/>
      <c r="N67" s="104"/>
      <c r="O67" s="33"/>
      <c r="P67" s="138"/>
    </row>
    <row r="68" spans="2:16" ht="12" customHeight="1">
      <c r="B68" s="136"/>
      <c r="C68" s="113" t="s">
        <v>52</v>
      </c>
      <c r="D68" s="114">
        <v>0.24210900000000002</v>
      </c>
      <c r="E68" s="115">
        <v>0.20269700000000002</v>
      </c>
      <c r="F68" s="116">
        <f t="shared" si="11"/>
        <v>0.8372138169171737</v>
      </c>
      <c r="G68" s="117">
        <v>0.348675</v>
      </c>
      <c r="H68" s="117">
        <v>0.25373100000000004</v>
      </c>
      <c r="I68" s="116">
        <f t="shared" si="12"/>
        <v>0.7277005807700582</v>
      </c>
      <c r="J68" s="159"/>
      <c r="K68" s="159"/>
      <c r="L68" s="159"/>
      <c r="M68" s="161"/>
      <c r="N68" s="104"/>
      <c r="O68" s="33"/>
      <c r="P68" s="138"/>
    </row>
    <row r="69" spans="2:16" ht="12" customHeight="1">
      <c r="B69" s="136"/>
      <c r="C69" s="113" t="s">
        <v>63</v>
      </c>
      <c r="D69" s="114">
        <v>11.504555</v>
      </c>
      <c r="E69" s="115">
        <v>7.186417</v>
      </c>
      <c r="F69" s="116">
        <f t="shared" si="11"/>
        <v>0.6246584070396465</v>
      </c>
      <c r="G69" s="117">
        <v>10.02099</v>
      </c>
      <c r="H69" s="117">
        <v>7.573046</v>
      </c>
      <c r="I69" s="116">
        <f t="shared" si="12"/>
        <v>0.7557183471892498</v>
      </c>
      <c r="J69" s="159"/>
      <c r="K69" s="159"/>
      <c r="L69" s="159"/>
      <c r="M69" s="161"/>
      <c r="N69" s="104"/>
      <c r="O69" s="33"/>
      <c r="P69" s="138"/>
    </row>
    <row r="70" spans="2:16" ht="12" customHeight="1">
      <c r="B70" s="136"/>
      <c r="C70" s="113" t="s">
        <v>61</v>
      </c>
      <c r="D70" s="114">
        <v>173.815063</v>
      </c>
      <c r="E70" s="115">
        <v>84.853803</v>
      </c>
      <c r="F70" s="116">
        <f t="shared" si="11"/>
        <v>0.48818440436315924</v>
      </c>
      <c r="G70" s="117">
        <v>102.00674</v>
      </c>
      <c r="H70" s="117">
        <v>73.455309</v>
      </c>
      <c r="I70" s="116">
        <f t="shared" si="12"/>
        <v>0.7201025049913369</v>
      </c>
      <c r="J70" s="159"/>
      <c r="K70" s="159"/>
      <c r="L70" s="159"/>
      <c r="M70" s="161"/>
      <c r="N70" s="104"/>
      <c r="O70" s="33"/>
      <c r="P70" s="138"/>
    </row>
    <row r="71" spans="2:16" ht="12" customHeight="1">
      <c r="B71" s="136"/>
      <c r="C71" s="123" t="s">
        <v>43</v>
      </c>
      <c r="D71" s="114">
        <f aca="true" t="shared" si="13" ref="D71:E71">SUM(D60:D70)</f>
        <v>490.19759000000005</v>
      </c>
      <c r="E71" s="115">
        <f t="shared" si="13"/>
        <v>255.87474500000002</v>
      </c>
      <c r="F71" s="116">
        <f t="shared" si="11"/>
        <v>0.5219828702136214</v>
      </c>
      <c r="G71" s="117">
        <f aca="true" t="shared" si="14" ref="G71:H71">SUM(G60:G70)</f>
        <v>296.565356</v>
      </c>
      <c r="H71" s="117">
        <f t="shared" si="14"/>
        <v>188.573391</v>
      </c>
      <c r="I71" s="116">
        <f t="shared" si="12"/>
        <v>0.6358577871111822</v>
      </c>
      <c r="J71" s="159"/>
      <c r="K71" s="159"/>
      <c r="L71" s="159"/>
      <c r="M71" s="161"/>
      <c r="N71" s="104"/>
      <c r="O71" s="33"/>
      <c r="P71" s="138"/>
    </row>
    <row r="72" spans="2:16" ht="12" customHeight="1">
      <c r="B72" s="136"/>
      <c r="E72" s="162"/>
      <c r="F72" s="159"/>
      <c r="G72" s="159"/>
      <c r="H72" s="160"/>
      <c r="I72" s="159"/>
      <c r="J72" s="159"/>
      <c r="K72" s="159"/>
      <c r="L72" s="159"/>
      <c r="M72" s="161"/>
      <c r="N72" s="104"/>
      <c r="O72" s="33"/>
      <c r="P72" s="138"/>
    </row>
    <row r="73" spans="2:16" ht="12" customHeight="1">
      <c r="B73" s="136"/>
      <c r="E73" s="162"/>
      <c r="F73" s="159"/>
      <c r="G73" s="159"/>
      <c r="H73" s="160"/>
      <c r="I73" s="159"/>
      <c r="J73" s="159"/>
      <c r="K73" s="159"/>
      <c r="L73" s="159"/>
      <c r="M73" s="161"/>
      <c r="N73" s="104"/>
      <c r="O73" s="33"/>
      <c r="P73" s="138"/>
    </row>
    <row r="74" spans="2:16" ht="12" customHeight="1">
      <c r="B74" s="136"/>
      <c r="E74" s="162"/>
      <c r="F74" s="159"/>
      <c r="G74" s="159"/>
      <c r="H74" s="160"/>
      <c r="I74" s="159"/>
      <c r="J74" s="159"/>
      <c r="K74" s="159"/>
      <c r="L74" s="159"/>
      <c r="M74" s="161"/>
      <c r="N74" s="104"/>
      <c r="O74" s="33"/>
      <c r="P74" s="138"/>
    </row>
    <row r="75" spans="2:16" ht="12" customHeight="1">
      <c r="B75" s="136"/>
      <c r="C75" s="155" t="s">
        <v>67</v>
      </c>
      <c r="E75" s="162"/>
      <c r="F75" s="159"/>
      <c r="G75" s="159"/>
      <c r="H75" s="160"/>
      <c r="I75" s="159"/>
      <c r="J75" s="159"/>
      <c r="K75" s="159"/>
      <c r="L75" s="159"/>
      <c r="M75" s="161"/>
      <c r="N75" s="104"/>
      <c r="O75" s="33"/>
      <c r="P75" s="138"/>
    </row>
    <row r="76" spans="2:16" ht="12" customHeight="1">
      <c r="B76" s="136"/>
      <c r="C76" s="155"/>
      <c r="E76" s="162"/>
      <c r="F76" s="159"/>
      <c r="G76" s="159"/>
      <c r="H76" s="160"/>
      <c r="I76" s="159"/>
      <c r="J76" s="159"/>
      <c r="K76" s="159"/>
      <c r="L76" s="159"/>
      <c r="M76" s="161"/>
      <c r="N76" s="104"/>
      <c r="O76" s="33"/>
      <c r="P76" s="138"/>
    </row>
    <row r="77" spans="2:16" ht="12" customHeight="1">
      <c r="B77" s="136"/>
      <c r="C77" s="155" t="s">
        <v>40</v>
      </c>
      <c r="E77" s="162"/>
      <c r="F77" s="159"/>
      <c r="G77" s="159"/>
      <c r="H77" s="160"/>
      <c r="I77" s="159"/>
      <c r="J77" s="159"/>
      <c r="K77" s="159"/>
      <c r="L77" s="159"/>
      <c r="M77" s="161"/>
      <c r="N77" s="104"/>
      <c r="O77" s="33"/>
      <c r="P77" s="138"/>
    </row>
    <row r="78" spans="2:16" ht="12" customHeight="1">
      <c r="B78" s="136"/>
      <c r="E78" s="162"/>
      <c r="F78" s="159"/>
      <c r="G78" s="159"/>
      <c r="H78" s="160"/>
      <c r="I78" s="159"/>
      <c r="J78" s="159"/>
      <c r="K78" s="159"/>
      <c r="L78" s="159"/>
      <c r="M78" s="161"/>
      <c r="N78" s="104"/>
      <c r="O78" s="33"/>
      <c r="P78" s="138"/>
    </row>
    <row r="79" spans="2:16" ht="12" customHeight="1">
      <c r="B79" s="136"/>
      <c r="C79" s="124" t="s">
        <v>68</v>
      </c>
      <c r="D79" s="124" t="s">
        <v>46</v>
      </c>
      <c r="E79" s="125" t="s">
        <v>47</v>
      </c>
      <c r="F79" s="124" t="s">
        <v>48</v>
      </c>
      <c r="G79" s="124" t="s">
        <v>49</v>
      </c>
      <c r="H79" s="124" t="s">
        <v>50</v>
      </c>
      <c r="I79" s="124" t="s">
        <v>48</v>
      </c>
      <c r="J79" s="159"/>
      <c r="K79" s="159"/>
      <c r="L79" s="159"/>
      <c r="M79" s="161"/>
      <c r="N79" s="104"/>
      <c r="O79" s="33"/>
      <c r="P79" s="138"/>
    </row>
    <row r="80" spans="2:16" ht="12" customHeight="1">
      <c r="B80" s="136"/>
      <c r="C80" s="113" t="s">
        <v>72</v>
      </c>
      <c r="D80" s="114">
        <v>7.816963</v>
      </c>
      <c r="E80" s="115">
        <v>5.8125</v>
      </c>
      <c r="F80" s="116">
        <f aca="true" t="shared" si="15" ref="F80:F87">+E80/D80</f>
        <v>0.7435752222442399</v>
      </c>
      <c r="G80" s="117">
        <v>31.349395</v>
      </c>
      <c r="H80" s="117">
        <v>28.398619</v>
      </c>
      <c r="I80" s="116">
        <f aca="true" t="shared" si="16" ref="I80:I87">+H80/G80</f>
        <v>0.9058745471802565</v>
      </c>
      <c r="J80" s="126">
        <f>+D80/$D$87</f>
        <v>0.07303393073259928</v>
      </c>
      <c r="K80" s="159"/>
      <c r="L80" s="159"/>
      <c r="M80" s="161"/>
      <c r="N80" s="104"/>
      <c r="O80" s="33"/>
      <c r="P80" s="138"/>
    </row>
    <row r="81" spans="2:16" ht="12" customHeight="1">
      <c r="B81" s="136"/>
      <c r="C81" s="113" t="s">
        <v>70</v>
      </c>
      <c r="D81" s="114">
        <v>36.199759</v>
      </c>
      <c r="E81" s="115">
        <v>29.655624</v>
      </c>
      <c r="F81" s="116">
        <f t="shared" si="15"/>
        <v>0.8192215865304517</v>
      </c>
      <c r="G81" s="117">
        <v>11.144702</v>
      </c>
      <c r="H81" s="117">
        <v>10.862926</v>
      </c>
      <c r="I81" s="116">
        <f t="shared" si="16"/>
        <v>0.9747165962804568</v>
      </c>
      <c r="J81" s="126">
        <f aca="true" t="shared" si="17" ref="J81:J86">+D81/$D$87</f>
        <v>0.3382145586902212</v>
      </c>
      <c r="K81" s="159"/>
      <c r="L81" s="159"/>
      <c r="M81" s="161"/>
      <c r="N81" s="104"/>
      <c r="O81" s="33"/>
      <c r="P81" s="138"/>
    </row>
    <row r="82" spans="2:16" ht="12" customHeight="1">
      <c r="B82" s="136"/>
      <c r="C82" s="113" t="s">
        <v>73</v>
      </c>
      <c r="D82" s="114">
        <v>1.693593</v>
      </c>
      <c r="E82" s="115">
        <v>0.900822</v>
      </c>
      <c r="F82" s="116">
        <f t="shared" si="15"/>
        <v>0.5318999310932438</v>
      </c>
      <c r="G82" s="117">
        <v>4.012848</v>
      </c>
      <c r="H82" s="117">
        <v>0.777271</v>
      </c>
      <c r="I82" s="116">
        <f t="shared" si="16"/>
        <v>0.19369559973365552</v>
      </c>
      <c r="J82" s="126">
        <f t="shared" si="17"/>
        <v>0.01582324924030151</v>
      </c>
      <c r="K82" s="159"/>
      <c r="L82" s="159"/>
      <c r="M82" s="161"/>
      <c r="N82" s="104"/>
      <c r="O82" s="33"/>
      <c r="P82" s="138"/>
    </row>
    <row r="83" spans="2:16" ht="12" customHeight="1">
      <c r="B83" s="136"/>
      <c r="C83" s="113" t="s">
        <v>71</v>
      </c>
      <c r="D83" s="114">
        <v>31.040219</v>
      </c>
      <c r="E83" s="115">
        <v>16.093623</v>
      </c>
      <c r="F83" s="116">
        <f t="shared" si="15"/>
        <v>0.5184764643574197</v>
      </c>
      <c r="G83" s="117">
        <v>30.658047</v>
      </c>
      <c r="H83" s="117">
        <v>11.762383</v>
      </c>
      <c r="I83" s="116">
        <f t="shared" si="16"/>
        <v>0.38366380611263334</v>
      </c>
      <c r="J83" s="126">
        <f t="shared" si="17"/>
        <v>0.2900089464886443</v>
      </c>
      <c r="K83" s="159"/>
      <c r="L83" s="159"/>
      <c r="M83" s="161"/>
      <c r="N83" s="104"/>
      <c r="O83" s="33"/>
      <c r="P83" s="138"/>
    </row>
    <row r="84" spans="2:16" ht="12" customHeight="1">
      <c r="B84" s="136"/>
      <c r="C84" s="113" t="s">
        <v>69</v>
      </c>
      <c r="D84" s="114">
        <v>30.281402</v>
      </c>
      <c r="E84" s="115">
        <v>19.315536</v>
      </c>
      <c r="F84" s="116">
        <f t="shared" si="15"/>
        <v>0.6378679560477418</v>
      </c>
      <c r="G84" s="117">
        <v>6.814272</v>
      </c>
      <c r="H84" s="117">
        <v>5.403779</v>
      </c>
      <c r="I84" s="116">
        <f t="shared" si="16"/>
        <v>0.793008996412236</v>
      </c>
      <c r="J84" s="126">
        <f t="shared" si="17"/>
        <v>0.2829193148482337</v>
      </c>
      <c r="K84" s="159"/>
      <c r="L84" s="159"/>
      <c r="M84" s="161"/>
      <c r="N84" s="104"/>
      <c r="O84" s="33"/>
      <c r="P84" s="138"/>
    </row>
    <row r="85" spans="2:16" ht="12" customHeight="1">
      <c r="B85" s="136"/>
      <c r="C85" s="113"/>
      <c r="D85" s="114"/>
      <c r="E85" s="115"/>
      <c r="F85" s="116" t="e">
        <f t="shared" si="15"/>
        <v>#DIV/0!</v>
      </c>
      <c r="G85" s="127"/>
      <c r="H85" s="128"/>
      <c r="I85" s="116" t="e">
        <f t="shared" si="16"/>
        <v>#DIV/0!</v>
      </c>
      <c r="J85" s="126">
        <f t="shared" si="17"/>
        <v>0</v>
      </c>
      <c r="K85" s="159"/>
      <c r="L85" s="159"/>
      <c r="M85" s="161"/>
      <c r="N85" s="104"/>
      <c r="O85" s="33"/>
      <c r="P85" s="138"/>
    </row>
    <row r="86" spans="2:16" ht="12" customHeight="1">
      <c r="B86" s="136"/>
      <c r="C86" s="113"/>
      <c r="D86" s="114"/>
      <c r="E86" s="115"/>
      <c r="F86" s="116" t="e">
        <f t="shared" si="15"/>
        <v>#DIV/0!</v>
      </c>
      <c r="G86" s="127"/>
      <c r="H86" s="128"/>
      <c r="I86" s="116" t="e">
        <f t="shared" si="16"/>
        <v>#DIV/0!</v>
      </c>
      <c r="J86" s="126">
        <f t="shared" si="17"/>
        <v>0</v>
      </c>
      <c r="K86" s="159"/>
      <c r="L86" s="159"/>
      <c r="M86" s="161"/>
      <c r="N86" s="104"/>
      <c r="O86" s="33"/>
      <c r="P86" s="138"/>
    </row>
    <row r="87" spans="2:16" ht="12" customHeight="1">
      <c r="B87" s="136"/>
      <c r="C87" s="123" t="s">
        <v>43</v>
      </c>
      <c r="D87" s="114">
        <f aca="true" t="shared" si="18" ref="D87:E87">SUM(D80:D86)</f>
        <v>107.031936</v>
      </c>
      <c r="E87" s="115">
        <f t="shared" si="18"/>
        <v>71.77810500000001</v>
      </c>
      <c r="F87" s="116">
        <f t="shared" si="15"/>
        <v>0.670623252110473</v>
      </c>
      <c r="G87" s="114">
        <f aca="true" t="shared" si="19" ref="G87">SUM(G80:G86)</f>
        <v>83.979264</v>
      </c>
      <c r="H87" s="115">
        <f aca="true" t="shared" si="20" ref="H87">SUM(H80:H86)</f>
        <v>57.204978</v>
      </c>
      <c r="I87" s="116">
        <f t="shared" si="16"/>
        <v>0.6811797969555913</v>
      </c>
      <c r="J87" s="159"/>
      <c r="K87" s="159"/>
      <c r="L87" s="159"/>
      <c r="M87" s="161"/>
      <c r="N87" s="104"/>
      <c r="O87" s="33"/>
      <c r="P87" s="138"/>
    </row>
    <row r="88" spans="2:16" ht="12" customHeight="1">
      <c r="B88" s="136"/>
      <c r="E88" s="162"/>
      <c r="F88" s="159"/>
      <c r="G88" s="159"/>
      <c r="H88" s="160"/>
      <c r="I88" s="159"/>
      <c r="J88" s="159"/>
      <c r="K88" s="159"/>
      <c r="L88" s="159"/>
      <c r="M88" s="161"/>
      <c r="N88" s="104"/>
      <c r="O88" s="33"/>
      <c r="P88" s="138"/>
    </row>
    <row r="89" spans="2:16" ht="12" customHeight="1">
      <c r="B89" s="136"/>
      <c r="C89" s="155" t="s">
        <v>41</v>
      </c>
      <c r="E89" s="162"/>
      <c r="F89" s="159"/>
      <c r="G89" s="159"/>
      <c r="H89" s="160"/>
      <c r="I89" s="159"/>
      <c r="J89" s="159"/>
      <c r="K89" s="159"/>
      <c r="L89" s="159"/>
      <c r="M89" s="161"/>
      <c r="N89" s="104"/>
      <c r="O89" s="33"/>
      <c r="P89" s="138"/>
    </row>
    <row r="90" spans="2:16" ht="12" customHeight="1">
      <c r="B90" s="136"/>
      <c r="E90" s="162"/>
      <c r="F90" s="159"/>
      <c r="G90" s="159"/>
      <c r="H90" s="160"/>
      <c r="I90" s="159"/>
      <c r="J90" s="159"/>
      <c r="K90" s="159"/>
      <c r="L90" s="159"/>
      <c r="M90" s="161"/>
      <c r="N90" s="104"/>
      <c r="O90" s="33"/>
      <c r="P90" s="138"/>
    </row>
    <row r="91" spans="2:16" ht="12" customHeight="1">
      <c r="B91" s="136"/>
      <c r="C91" s="124" t="s">
        <v>68</v>
      </c>
      <c r="D91" s="124" t="s">
        <v>46</v>
      </c>
      <c r="E91" s="125" t="s">
        <v>47</v>
      </c>
      <c r="F91" s="124" t="s">
        <v>48</v>
      </c>
      <c r="G91" s="124" t="s">
        <v>49</v>
      </c>
      <c r="H91" s="124" t="s">
        <v>50</v>
      </c>
      <c r="I91" s="124" t="s">
        <v>48</v>
      </c>
      <c r="J91" s="159"/>
      <c r="K91" s="159"/>
      <c r="L91" s="159"/>
      <c r="M91" s="161"/>
      <c r="N91" s="104"/>
      <c r="O91" s="33"/>
      <c r="P91" s="138"/>
    </row>
    <row r="92" spans="2:16" ht="12" customHeight="1">
      <c r="B92" s="136"/>
      <c r="C92" s="113" t="s">
        <v>72</v>
      </c>
      <c r="D92" s="114">
        <v>11.753003</v>
      </c>
      <c r="E92" s="115">
        <v>4.775093</v>
      </c>
      <c r="F92" s="116">
        <f aca="true" t="shared" si="21" ref="F92:F99">+E92/D92</f>
        <v>0.4062870570185339</v>
      </c>
      <c r="G92" s="117">
        <v>163.217305</v>
      </c>
      <c r="H92" s="117">
        <v>155.894761</v>
      </c>
      <c r="I92" s="116">
        <f aca="true" t="shared" si="22" ref="I92:I99">+H92/G92</f>
        <v>0.9551362277425177</v>
      </c>
      <c r="J92" s="126">
        <f>D92/$D$99</f>
        <v>0.04159405418862653</v>
      </c>
      <c r="K92" s="159"/>
      <c r="L92" s="159"/>
      <c r="M92" s="161"/>
      <c r="N92" s="104"/>
      <c r="O92" s="33"/>
      <c r="P92" s="138"/>
    </row>
    <row r="93" spans="2:16" ht="12" customHeight="1">
      <c r="B93" s="136"/>
      <c r="C93" s="113" t="s">
        <v>70</v>
      </c>
      <c r="D93" s="114">
        <v>7.554941</v>
      </c>
      <c r="E93" s="115">
        <v>5.297976</v>
      </c>
      <c r="F93" s="116">
        <f t="shared" si="21"/>
        <v>0.7012597451125032</v>
      </c>
      <c r="G93" s="117">
        <v>14.106087</v>
      </c>
      <c r="H93" s="117">
        <v>12.542429</v>
      </c>
      <c r="I93" s="116">
        <f t="shared" si="22"/>
        <v>0.8891501236310254</v>
      </c>
      <c r="J93" s="126">
        <f aca="true" t="shared" si="23" ref="J93:J98">D93/$D$99</f>
        <v>0.026737049700904215</v>
      </c>
      <c r="K93" s="159"/>
      <c r="L93" s="159"/>
      <c r="M93" s="161"/>
      <c r="N93" s="104"/>
      <c r="O93" s="33"/>
      <c r="P93" s="138"/>
    </row>
    <row r="94" spans="2:16" ht="12" customHeight="1">
      <c r="B94" s="136"/>
      <c r="C94" s="113" t="s">
        <v>71</v>
      </c>
      <c r="D94" s="114">
        <v>55.994501</v>
      </c>
      <c r="E94" s="115">
        <v>49.938072</v>
      </c>
      <c r="F94" s="116">
        <f t="shared" si="21"/>
        <v>0.8918388611053074</v>
      </c>
      <c r="G94" s="117">
        <v>68.957308</v>
      </c>
      <c r="H94" s="117">
        <v>54.00301</v>
      </c>
      <c r="I94" s="116">
        <f t="shared" si="22"/>
        <v>0.7831368649135781</v>
      </c>
      <c r="J94" s="126">
        <f t="shared" si="23"/>
        <v>0.1981653802742246</v>
      </c>
      <c r="K94" s="159"/>
      <c r="L94" s="159"/>
      <c r="M94" s="161"/>
      <c r="N94" s="104"/>
      <c r="O94" s="33"/>
      <c r="P94" s="138"/>
    </row>
    <row r="95" spans="2:16" ht="12" customHeight="1">
      <c r="B95" s="136"/>
      <c r="C95" s="113" t="s">
        <v>69</v>
      </c>
      <c r="D95" s="114">
        <v>207.262052</v>
      </c>
      <c r="E95" s="115">
        <v>112.275409</v>
      </c>
      <c r="F95" s="116">
        <f t="shared" si="21"/>
        <v>0.5417075046617795</v>
      </c>
      <c r="G95" s="117">
        <v>17.702783</v>
      </c>
      <c r="H95" s="117">
        <v>13.460205</v>
      </c>
      <c r="I95" s="116">
        <f t="shared" si="22"/>
        <v>0.760344009187708</v>
      </c>
      <c r="J95" s="126">
        <f t="shared" si="23"/>
        <v>0.7335035158362446</v>
      </c>
      <c r="K95" s="159"/>
      <c r="L95" s="159"/>
      <c r="M95" s="161"/>
      <c r="N95" s="104"/>
      <c r="O95" s="33"/>
      <c r="P95" s="138"/>
    </row>
    <row r="96" spans="2:16" ht="12" customHeight="1">
      <c r="B96" s="136"/>
      <c r="C96" s="113"/>
      <c r="D96" s="114"/>
      <c r="E96" s="115"/>
      <c r="F96" s="116" t="e">
        <f t="shared" si="21"/>
        <v>#DIV/0!</v>
      </c>
      <c r="G96" s="117"/>
      <c r="H96" s="117"/>
      <c r="I96" s="116" t="e">
        <f t="shared" si="22"/>
        <v>#DIV/0!</v>
      </c>
      <c r="J96" s="126">
        <f t="shared" si="23"/>
        <v>0</v>
      </c>
      <c r="K96" s="159"/>
      <c r="L96" s="159"/>
      <c r="M96" s="161"/>
      <c r="N96" s="104"/>
      <c r="O96" s="33"/>
      <c r="P96" s="138"/>
    </row>
    <row r="97" spans="2:16" ht="12" customHeight="1">
      <c r="B97" s="136"/>
      <c r="C97" s="113"/>
      <c r="D97" s="114"/>
      <c r="E97" s="115"/>
      <c r="F97" s="116" t="e">
        <f t="shared" si="21"/>
        <v>#DIV/0!</v>
      </c>
      <c r="G97" s="127"/>
      <c r="H97" s="128"/>
      <c r="I97" s="116" t="e">
        <f t="shared" si="22"/>
        <v>#DIV/0!</v>
      </c>
      <c r="J97" s="126">
        <f t="shared" si="23"/>
        <v>0</v>
      </c>
      <c r="K97" s="159"/>
      <c r="L97" s="159"/>
      <c r="M97" s="161"/>
      <c r="N97" s="104"/>
      <c r="O97" s="33"/>
      <c r="P97" s="138"/>
    </row>
    <row r="98" spans="2:16" ht="12" customHeight="1">
      <c r="B98" s="136"/>
      <c r="C98" s="113"/>
      <c r="D98" s="114"/>
      <c r="E98" s="115"/>
      <c r="F98" s="116" t="e">
        <f t="shared" si="21"/>
        <v>#DIV/0!</v>
      </c>
      <c r="G98" s="127"/>
      <c r="H98" s="128"/>
      <c r="I98" s="116" t="e">
        <f t="shared" si="22"/>
        <v>#DIV/0!</v>
      </c>
      <c r="J98" s="126">
        <f t="shared" si="23"/>
        <v>0</v>
      </c>
      <c r="K98" s="159"/>
      <c r="L98" s="159"/>
      <c r="M98" s="161"/>
      <c r="N98" s="104"/>
      <c r="O98" s="33"/>
      <c r="P98" s="138"/>
    </row>
    <row r="99" spans="2:16" ht="12" customHeight="1">
      <c r="B99" s="136"/>
      <c r="C99" s="123" t="s">
        <v>43</v>
      </c>
      <c r="D99" s="114">
        <f aca="true" t="shared" si="24" ref="D99:E99">SUM(D92:D98)</f>
        <v>282.564497</v>
      </c>
      <c r="E99" s="115">
        <f t="shared" si="24"/>
        <v>172.28655</v>
      </c>
      <c r="F99" s="116">
        <f t="shared" si="21"/>
        <v>0.6097246888026417</v>
      </c>
      <c r="G99" s="114">
        <f aca="true" t="shared" si="25" ref="G99:H99">SUM(G92:G98)</f>
        <v>263.983483</v>
      </c>
      <c r="H99" s="115">
        <f t="shared" si="25"/>
        <v>235.90040499999998</v>
      </c>
      <c r="I99" s="116">
        <f t="shared" si="22"/>
        <v>0.8936180488231531</v>
      </c>
      <c r="J99" s="159"/>
      <c r="K99" s="159"/>
      <c r="L99" s="159"/>
      <c r="M99" s="161"/>
      <c r="N99" s="104"/>
      <c r="O99" s="33"/>
      <c r="P99" s="138"/>
    </row>
    <row r="100" spans="2:16" ht="12" customHeight="1">
      <c r="B100" s="136"/>
      <c r="E100" s="162"/>
      <c r="F100" s="159"/>
      <c r="G100" s="159"/>
      <c r="H100" s="160"/>
      <c r="I100" s="159"/>
      <c r="J100" s="159"/>
      <c r="K100" s="159"/>
      <c r="L100" s="159"/>
      <c r="M100" s="161"/>
      <c r="N100" s="104"/>
      <c r="O100" s="33"/>
      <c r="P100" s="138"/>
    </row>
    <row r="101" spans="2:16" ht="12" customHeight="1">
      <c r="B101" s="136"/>
      <c r="C101" s="155" t="s">
        <v>65</v>
      </c>
      <c r="E101" s="162"/>
      <c r="F101" s="159"/>
      <c r="G101" s="159"/>
      <c r="H101" s="160"/>
      <c r="I101" s="159"/>
      <c r="J101" s="159"/>
      <c r="K101" s="159"/>
      <c r="L101" s="159"/>
      <c r="M101" s="161"/>
      <c r="N101" s="104"/>
      <c r="O101" s="33"/>
      <c r="P101" s="138"/>
    </row>
    <row r="102" spans="2:16" ht="12" customHeight="1">
      <c r="B102" s="136"/>
      <c r="E102" s="162"/>
      <c r="F102" s="159"/>
      <c r="G102" s="159"/>
      <c r="H102" s="160"/>
      <c r="I102" s="159"/>
      <c r="J102" s="159"/>
      <c r="K102" s="159"/>
      <c r="L102" s="159"/>
      <c r="M102" s="161"/>
      <c r="N102" s="104"/>
      <c r="O102" s="33"/>
      <c r="P102" s="138"/>
    </row>
    <row r="103" spans="2:16" ht="12" customHeight="1">
      <c r="B103" s="136"/>
      <c r="C103" s="124" t="s">
        <v>68</v>
      </c>
      <c r="D103" s="124" t="s">
        <v>46</v>
      </c>
      <c r="E103" s="125" t="s">
        <v>47</v>
      </c>
      <c r="F103" s="124" t="s">
        <v>48</v>
      </c>
      <c r="G103" s="124" t="s">
        <v>49</v>
      </c>
      <c r="H103" s="124" t="s">
        <v>50</v>
      </c>
      <c r="I103" s="124" t="s">
        <v>48</v>
      </c>
      <c r="J103" s="159"/>
      <c r="K103" s="159"/>
      <c r="L103" s="159"/>
      <c r="M103" s="161"/>
      <c r="N103" s="104"/>
      <c r="O103" s="33"/>
      <c r="P103" s="138"/>
    </row>
    <row r="104" spans="2:16" ht="12" customHeight="1">
      <c r="B104" s="136"/>
      <c r="C104" s="113" t="s">
        <v>72</v>
      </c>
      <c r="D104" s="114">
        <v>16.110428</v>
      </c>
      <c r="E104" s="115">
        <v>7.120498</v>
      </c>
      <c r="F104" s="116">
        <f aca="true" t="shared" si="26" ref="F104:F111">+E104/D104</f>
        <v>0.4419806848086221</v>
      </c>
      <c r="G104" s="117">
        <v>22.560362</v>
      </c>
      <c r="H104" s="117">
        <v>8.147595</v>
      </c>
      <c r="I104" s="116">
        <f aca="true" t="shared" si="27" ref="I104:I111">+H104/G104</f>
        <v>0.36114646564625164</v>
      </c>
      <c r="J104" s="126">
        <f>D104/$D$111</f>
        <v>0.0328651717769563</v>
      </c>
      <c r="K104" s="159"/>
      <c r="L104" s="159"/>
      <c r="M104" s="161"/>
      <c r="N104" s="104"/>
      <c r="O104" s="33"/>
      <c r="P104" s="138"/>
    </row>
    <row r="105" spans="2:16" ht="12" customHeight="1">
      <c r="B105" s="136"/>
      <c r="C105" s="113" t="s">
        <v>74</v>
      </c>
      <c r="D105" s="114">
        <v>0.38666100000000003</v>
      </c>
      <c r="E105" s="115">
        <v>0.174379</v>
      </c>
      <c r="F105" s="116">
        <f t="shared" si="26"/>
        <v>0.4509867817028353</v>
      </c>
      <c r="G105" s="117">
        <v>0.44466100000000003</v>
      </c>
      <c r="H105" s="117">
        <v>0.437384</v>
      </c>
      <c r="I105" s="116">
        <f t="shared" si="27"/>
        <v>0.9836347239807403</v>
      </c>
      <c r="J105" s="126">
        <f aca="true" t="shared" si="28" ref="J105:J110">D105/$D$111</f>
        <v>0.0007887860076994667</v>
      </c>
      <c r="K105" s="159"/>
      <c r="L105" s="159"/>
      <c r="M105" s="161"/>
      <c r="N105" s="104"/>
      <c r="O105" s="33"/>
      <c r="P105" s="138"/>
    </row>
    <row r="106" spans="2:16" ht="12" customHeight="1">
      <c r="B106" s="136"/>
      <c r="C106" s="113" t="s">
        <v>75</v>
      </c>
      <c r="D106" s="114">
        <v>2.617872</v>
      </c>
      <c r="E106" s="115">
        <v>0.9948410000000001</v>
      </c>
      <c r="F106" s="116">
        <f t="shared" si="26"/>
        <v>0.3800189619660549</v>
      </c>
      <c r="G106" s="117">
        <v>3.943732</v>
      </c>
      <c r="H106" s="117">
        <v>3.287163</v>
      </c>
      <c r="I106" s="116">
        <f t="shared" si="27"/>
        <v>0.8335158169977068</v>
      </c>
      <c r="J106" s="126">
        <f t="shared" si="28"/>
        <v>0.005340442412211778</v>
      </c>
      <c r="K106" s="159"/>
      <c r="L106" s="159"/>
      <c r="M106" s="161"/>
      <c r="N106" s="104"/>
      <c r="O106" s="33"/>
      <c r="P106" s="138"/>
    </row>
    <row r="107" spans="2:16" ht="12" customHeight="1">
      <c r="B107" s="136"/>
      <c r="C107" s="113" t="s">
        <v>70</v>
      </c>
      <c r="D107" s="114">
        <v>11.702753</v>
      </c>
      <c r="E107" s="115">
        <v>5.091192</v>
      </c>
      <c r="F107" s="116">
        <f t="shared" si="26"/>
        <v>0.4350422503149473</v>
      </c>
      <c r="G107" s="117">
        <v>9.296397</v>
      </c>
      <c r="H107" s="117">
        <v>6.103454</v>
      </c>
      <c r="I107" s="116">
        <f t="shared" si="27"/>
        <v>0.656539732543694</v>
      </c>
      <c r="J107" s="126">
        <f t="shared" si="28"/>
        <v>0.023873542503544332</v>
      </c>
      <c r="K107" s="159"/>
      <c r="L107" s="159"/>
      <c r="M107" s="161"/>
      <c r="N107" s="104"/>
      <c r="O107" s="33"/>
      <c r="P107" s="138"/>
    </row>
    <row r="108" spans="2:16" ht="12" customHeight="1">
      <c r="B108" s="136"/>
      <c r="C108" s="113" t="s">
        <v>73</v>
      </c>
      <c r="D108" s="114">
        <v>20.950787</v>
      </c>
      <c r="E108" s="115">
        <v>8.112621</v>
      </c>
      <c r="F108" s="116">
        <f t="shared" si="26"/>
        <v>0.38722273296941073</v>
      </c>
      <c r="G108" s="117">
        <v>18.397401</v>
      </c>
      <c r="H108" s="117">
        <v>12.593995</v>
      </c>
      <c r="I108" s="116">
        <f t="shared" si="27"/>
        <v>0.6845529431032134</v>
      </c>
      <c r="J108" s="126">
        <f t="shared" si="28"/>
        <v>0.042739473688558925</v>
      </c>
      <c r="K108" s="159"/>
      <c r="L108" s="159"/>
      <c r="M108" s="161"/>
      <c r="N108" s="104"/>
      <c r="O108" s="33"/>
      <c r="P108" s="138"/>
    </row>
    <row r="109" spans="2:16" ht="12" customHeight="1">
      <c r="B109" s="136"/>
      <c r="C109" s="113" t="s">
        <v>71</v>
      </c>
      <c r="D109" s="114">
        <v>384.435696</v>
      </c>
      <c r="E109" s="115">
        <v>207.757347</v>
      </c>
      <c r="F109" s="116">
        <f t="shared" si="26"/>
        <v>0.5404215819750515</v>
      </c>
      <c r="G109" s="117">
        <v>201.466838</v>
      </c>
      <c r="H109" s="117">
        <v>139.792313</v>
      </c>
      <c r="I109" s="116">
        <f t="shared" si="27"/>
        <v>0.6938725717231935</v>
      </c>
      <c r="J109" s="126">
        <f t="shared" si="28"/>
        <v>0.7842464015377961</v>
      </c>
      <c r="K109" s="159"/>
      <c r="L109" s="159"/>
      <c r="M109" s="161"/>
      <c r="N109" s="104"/>
      <c r="O109" s="33"/>
      <c r="P109" s="138"/>
    </row>
    <row r="110" spans="2:16" ht="12" customHeight="1">
      <c r="B110" s="136"/>
      <c r="C110" s="113" t="s">
        <v>69</v>
      </c>
      <c r="D110" s="114">
        <v>53.993393</v>
      </c>
      <c r="E110" s="115">
        <v>26.623869</v>
      </c>
      <c r="F110" s="116">
        <f t="shared" si="26"/>
        <v>0.4930949421904269</v>
      </c>
      <c r="G110" s="117">
        <v>40.455965</v>
      </c>
      <c r="H110" s="117">
        <v>18.211487</v>
      </c>
      <c r="I110" s="116">
        <f t="shared" si="27"/>
        <v>0.4501557928478533</v>
      </c>
      <c r="J110" s="126">
        <f t="shared" si="28"/>
        <v>0.11014618207323294</v>
      </c>
      <c r="K110" s="159"/>
      <c r="L110" s="159"/>
      <c r="M110" s="161"/>
      <c r="N110" s="104"/>
      <c r="O110" s="33"/>
      <c r="P110" s="138"/>
    </row>
    <row r="111" spans="2:16" ht="12" customHeight="1">
      <c r="B111" s="136"/>
      <c r="C111" s="123" t="s">
        <v>43</v>
      </c>
      <c r="D111" s="114">
        <f aca="true" t="shared" si="29" ref="D111:E111">SUM(D104:D110)</f>
        <v>490.19759000000005</v>
      </c>
      <c r="E111" s="115">
        <f t="shared" si="29"/>
        <v>255.874747</v>
      </c>
      <c r="F111" s="116">
        <f t="shared" si="26"/>
        <v>0.5219828742936088</v>
      </c>
      <c r="G111" s="114">
        <f aca="true" t="shared" si="30" ref="G111:H111">SUM(G104:G110)</f>
        <v>296.565356</v>
      </c>
      <c r="H111" s="115">
        <f t="shared" si="30"/>
        <v>188.57339100000002</v>
      </c>
      <c r="I111" s="116">
        <f t="shared" si="27"/>
        <v>0.6358577871111823</v>
      </c>
      <c r="J111" s="159"/>
      <c r="K111" s="159"/>
      <c r="L111" s="159"/>
      <c r="M111" s="161"/>
      <c r="N111" s="104"/>
      <c r="O111" s="33"/>
      <c r="P111" s="138"/>
    </row>
    <row r="112" spans="2:16" ht="12" customHeight="1">
      <c r="B112" s="136"/>
      <c r="E112" s="162"/>
      <c r="F112" s="159"/>
      <c r="G112" s="159"/>
      <c r="H112" s="160"/>
      <c r="I112" s="159"/>
      <c r="J112" s="159"/>
      <c r="K112" s="159"/>
      <c r="L112" s="159"/>
      <c r="M112" s="161"/>
      <c r="N112" s="104"/>
      <c r="O112" s="33"/>
      <c r="P112" s="138"/>
    </row>
    <row r="113" spans="2:16" ht="12" customHeight="1">
      <c r="B113" s="136"/>
      <c r="E113" s="162"/>
      <c r="F113" s="159"/>
      <c r="G113" s="159"/>
      <c r="H113" s="160"/>
      <c r="I113" s="159"/>
      <c r="J113" s="159"/>
      <c r="K113" s="159"/>
      <c r="L113" s="159"/>
      <c r="M113" s="161"/>
      <c r="N113" s="104"/>
      <c r="O113" s="33"/>
      <c r="P113" s="138"/>
    </row>
    <row r="114" spans="2:16" ht="12.75">
      <c r="B114" s="136"/>
      <c r="P114" s="138"/>
    </row>
    <row r="115" spans="2:16" ht="12.75">
      <c r="B115" s="136"/>
      <c r="P115" s="138"/>
    </row>
    <row r="116" spans="2:16" ht="12.75">
      <c r="B116" s="136"/>
      <c r="P116" s="138"/>
    </row>
    <row r="117" spans="2:16" ht="12.75">
      <c r="B117" s="136"/>
      <c r="P117" s="138"/>
    </row>
    <row r="118" spans="2:16" ht="12.75">
      <c r="B118" s="164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6"/>
    </row>
  </sheetData>
  <sheetProtection selectLockedCells="1" selectUnlockedCells="1"/>
  <mergeCells count="12">
    <mergeCell ref="B2:P3"/>
    <mergeCell ref="C8:O8"/>
    <mergeCell ref="E11:L11"/>
    <mergeCell ref="N11:P13"/>
    <mergeCell ref="E12:L12"/>
    <mergeCell ref="E13:F14"/>
    <mergeCell ref="G13:I13"/>
    <mergeCell ref="J13:L13"/>
    <mergeCell ref="E15:F15"/>
    <mergeCell ref="E16:F16"/>
    <mergeCell ref="E17:F17"/>
    <mergeCell ref="E18:F18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workbookViewId="0" topLeftCell="A1">
      <selection activeCell="C25" sqref="C25"/>
    </sheetView>
  </sheetViews>
  <sheetFormatPr defaultColWidth="1.1484375" defaultRowHeight="12.75" zeroHeight="1"/>
  <cols>
    <col min="1" max="15" width="9.00390625" style="1" customWidth="1"/>
    <col min="16" max="16" width="40.8515625" style="1" customWidth="1"/>
    <col min="17" max="19" width="6.421875" style="2" customWidth="1"/>
    <col min="20" max="16384" width="0" style="2" hidden="1" customWidth="1"/>
  </cols>
  <sheetData>
    <row r="1" spans="1:19" s="6" customFormat="1" ht="9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S1" s="5"/>
    </row>
    <row r="2" spans="1:19" s="6" customFormat="1" ht="9" customHeight="1">
      <c r="A2" s="4"/>
      <c r="B2" s="7"/>
      <c r="C2" s="7"/>
      <c r="D2" s="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S2" s="5"/>
    </row>
    <row r="3" spans="1:19" s="6" customFormat="1" ht="12.75">
      <c r="A3" s="3"/>
      <c r="B3" s="9"/>
      <c r="C3" s="9"/>
      <c r="D3" s="9"/>
      <c r="E3" s="9"/>
      <c r="F3" s="9"/>
      <c r="G3" s="21"/>
      <c r="H3" s="21"/>
      <c r="I3" s="21"/>
      <c r="J3" s="21"/>
      <c r="K3" s="21"/>
      <c r="L3" s="21"/>
      <c r="M3" s="21"/>
      <c r="N3" s="21"/>
      <c r="O3" s="21"/>
      <c r="P3" s="21"/>
      <c r="Q3" s="5"/>
      <c r="S3" s="5"/>
    </row>
    <row r="4" spans="1:19" s="6" customFormat="1" ht="12.75">
      <c r="A4" s="3"/>
      <c r="B4" s="3"/>
      <c r="C4" s="3"/>
      <c r="D4" s="11"/>
      <c r="E4" s="11"/>
      <c r="F4" s="11"/>
      <c r="G4" s="11"/>
      <c r="H4" s="11"/>
      <c r="I4" s="11"/>
      <c r="J4" s="3"/>
      <c r="K4" s="3"/>
      <c r="L4" s="3"/>
      <c r="M4" s="3"/>
      <c r="N4" s="3"/>
      <c r="O4" s="3"/>
      <c r="P4" s="3"/>
      <c r="Q4" s="5"/>
      <c r="S4" s="5"/>
    </row>
    <row r="5" spans="1:19" s="6" customFormat="1" ht="12.75">
      <c r="A5" s="3"/>
      <c r="B5" s="3"/>
      <c r="C5" s="3"/>
      <c r="D5" s="3"/>
      <c r="E5" s="3"/>
      <c r="F5" s="3"/>
      <c r="G5" s="3"/>
      <c r="H5" s="3"/>
      <c r="O5" s="3"/>
      <c r="P5" s="3"/>
      <c r="Q5" s="5"/>
      <c r="S5" s="5"/>
    </row>
    <row r="6" spans="1:19" s="6" customFormat="1" ht="12.75">
      <c r="A6" s="3"/>
      <c r="B6" s="3"/>
      <c r="C6" s="3"/>
      <c r="D6" s="3"/>
      <c r="E6" s="3"/>
      <c r="F6" s="3"/>
      <c r="G6" s="3"/>
      <c r="H6" s="3"/>
      <c r="I6" s="22"/>
      <c r="J6" s="22"/>
      <c r="K6" s="22" t="s">
        <v>5</v>
      </c>
      <c r="L6" s="22"/>
      <c r="M6" s="22"/>
      <c r="N6" s="22"/>
      <c r="O6" s="3"/>
      <c r="P6" s="3"/>
      <c r="Q6" s="5"/>
      <c r="S6" s="5"/>
    </row>
    <row r="7" spans="1:19" s="6" customFormat="1" ht="12.75">
      <c r="A7" s="3"/>
      <c r="B7" s="3"/>
      <c r="C7" s="3"/>
      <c r="D7" s="3"/>
      <c r="E7" s="3"/>
      <c r="F7" s="3"/>
      <c r="G7" s="3"/>
      <c r="H7" s="3"/>
      <c r="K7" s="23"/>
      <c r="L7" s="23"/>
      <c r="O7" s="3"/>
      <c r="P7" s="3"/>
      <c r="Q7" s="5"/>
      <c r="S7" s="5"/>
    </row>
    <row r="8" spans="1:19" s="6" customFormat="1" ht="12.75">
      <c r="A8" s="3"/>
      <c r="B8" s="3"/>
      <c r="C8" s="3"/>
      <c r="D8" s="3"/>
      <c r="E8" s="3"/>
      <c r="F8" s="3"/>
      <c r="G8" s="3"/>
      <c r="H8" s="3"/>
      <c r="K8" s="24" t="s">
        <v>6</v>
      </c>
      <c r="L8" s="25"/>
      <c r="O8" s="3"/>
      <c r="P8" s="3"/>
      <c r="Q8" s="5"/>
      <c r="S8" s="5"/>
    </row>
    <row r="9" spans="1:19" s="6" customFormat="1" ht="20.25" customHeight="1">
      <c r="A9" s="3"/>
      <c r="B9" s="3"/>
      <c r="C9" s="3"/>
      <c r="D9" s="3"/>
      <c r="E9" s="3"/>
      <c r="F9" s="3"/>
      <c r="G9" s="26"/>
      <c r="H9" s="26"/>
      <c r="K9" s="27" t="s">
        <v>7</v>
      </c>
      <c r="L9" s="28"/>
      <c r="O9" s="26"/>
      <c r="P9" s="26"/>
      <c r="Q9" s="13"/>
      <c r="R9" s="14"/>
      <c r="S9" s="5"/>
    </row>
    <row r="10" spans="1:19" s="6" customFormat="1" ht="20.25" customHeight="1">
      <c r="A10" s="3"/>
      <c r="B10" s="3"/>
      <c r="C10" s="3"/>
      <c r="D10" s="3"/>
      <c r="E10" s="3"/>
      <c r="F10" s="3"/>
      <c r="G10" s="21"/>
      <c r="H10" s="21"/>
      <c r="K10" s="27" t="s">
        <v>8</v>
      </c>
      <c r="L10" s="28"/>
      <c r="O10" s="21"/>
      <c r="P10" s="21"/>
      <c r="Q10" s="15"/>
      <c r="R10" s="16"/>
      <c r="S10" s="5"/>
    </row>
    <row r="11" spans="1:19" s="6" customFormat="1" ht="20.25" customHeight="1">
      <c r="A11" s="3"/>
      <c r="B11" s="3"/>
      <c r="C11" s="3"/>
      <c r="D11" s="3"/>
      <c r="E11" s="3"/>
      <c r="F11" s="3"/>
      <c r="G11" s="29"/>
      <c r="H11" s="29"/>
      <c r="I11" s="30"/>
      <c r="J11" s="30"/>
      <c r="K11" s="27" t="s">
        <v>9</v>
      </c>
      <c r="L11" s="28"/>
      <c r="M11" s="30"/>
      <c r="O11" s="29"/>
      <c r="P11" s="29"/>
      <c r="Q11" s="5"/>
      <c r="S11" s="5"/>
    </row>
    <row r="12" spans="1:19" s="6" customFormat="1" ht="20.25" customHeight="1">
      <c r="A12" s="3"/>
      <c r="B12" s="3"/>
      <c r="C12" s="3"/>
      <c r="D12" s="3"/>
      <c r="E12" s="3"/>
      <c r="F12" s="3"/>
      <c r="G12" s="31"/>
      <c r="H12" s="31"/>
      <c r="J12" s="30"/>
      <c r="K12" s="27" t="s">
        <v>10</v>
      </c>
      <c r="L12" s="28"/>
      <c r="M12" s="30"/>
      <c r="O12" s="31"/>
      <c r="P12" s="31"/>
      <c r="Q12" s="5"/>
      <c r="S12" s="5"/>
    </row>
    <row r="13" spans="1:19" s="6" customFormat="1" ht="20.25" customHeight="1">
      <c r="A13" s="3"/>
      <c r="B13" s="3"/>
      <c r="C13" s="3"/>
      <c r="D13" s="3"/>
      <c r="E13" s="3"/>
      <c r="F13" s="3"/>
      <c r="G13" s="3"/>
      <c r="H13" s="3"/>
      <c r="I13" s="30"/>
      <c r="J13" s="30"/>
      <c r="K13" s="27" t="s">
        <v>11</v>
      </c>
      <c r="L13" s="30"/>
      <c r="M13" s="30"/>
      <c r="O13" s="3"/>
      <c r="P13" s="3"/>
      <c r="Q13" s="5"/>
      <c r="S13" s="5"/>
    </row>
    <row r="14" spans="1:19" s="6" customFormat="1" ht="20.25" customHeight="1">
      <c r="A14" s="3"/>
      <c r="B14" s="3"/>
      <c r="C14" s="3"/>
      <c r="D14" s="3"/>
      <c r="E14" s="3"/>
      <c r="F14" s="3"/>
      <c r="G14" s="3"/>
      <c r="H14" s="3"/>
      <c r="I14" s="30"/>
      <c r="J14" s="30"/>
      <c r="K14" s="27" t="s">
        <v>12</v>
      </c>
      <c r="L14" s="30"/>
      <c r="M14" s="30"/>
      <c r="O14" s="3"/>
      <c r="P14" s="3"/>
      <c r="Q14" s="5"/>
      <c r="S14" s="5"/>
    </row>
    <row r="15" spans="1:19" s="6" customFormat="1" ht="20.25" customHeight="1">
      <c r="A15" s="3"/>
      <c r="B15" s="3"/>
      <c r="C15" s="3"/>
      <c r="D15" s="3"/>
      <c r="E15" s="3"/>
      <c r="F15" s="3"/>
      <c r="G15" s="3"/>
      <c r="H15" s="3"/>
      <c r="I15" s="30"/>
      <c r="J15" s="30"/>
      <c r="K15" s="27"/>
      <c r="L15" s="30"/>
      <c r="M15" s="30"/>
      <c r="O15" s="3"/>
      <c r="P15" s="3"/>
      <c r="Q15" s="5"/>
      <c r="S15" s="5"/>
    </row>
    <row r="16" spans="1:19" s="6" customFormat="1" ht="20.25" customHeight="1">
      <c r="A16" s="3"/>
      <c r="B16" s="3"/>
      <c r="C16" s="3"/>
      <c r="D16" s="3"/>
      <c r="E16" s="3"/>
      <c r="F16" s="3"/>
      <c r="G16" s="3"/>
      <c r="H16" s="3"/>
      <c r="I16" s="30"/>
      <c r="J16" s="30"/>
      <c r="K16" s="27"/>
      <c r="L16" s="30"/>
      <c r="M16" s="30"/>
      <c r="O16" s="3"/>
      <c r="P16" s="3"/>
      <c r="Q16" s="5"/>
      <c r="S16" s="5"/>
    </row>
    <row r="17" spans="1:19" s="6" customFormat="1" ht="12.75">
      <c r="A17" s="3"/>
      <c r="B17" s="3"/>
      <c r="C17" s="3"/>
      <c r="D17" s="3"/>
      <c r="E17" s="3"/>
      <c r="F17" s="3"/>
      <c r="G17" s="3"/>
      <c r="H17" s="3"/>
      <c r="I17" s="30"/>
      <c r="J17" s="30"/>
      <c r="L17" s="30"/>
      <c r="M17" s="30"/>
      <c r="O17" s="3"/>
      <c r="P17" s="19"/>
      <c r="Q17" s="5"/>
      <c r="S17" s="5"/>
    </row>
    <row r="18" spans="1:19" s="6" customFormat="1" ht="12.75">
      <c r="A18" s="3"/>
      <c r="B18" s="3"/>
      <c r="C18" s="3"/>
      <c r="D18" s="3"/>
      <c r="E18" s="3"/>
      <c r="F18" s="3"/>
      <c r="G18" s="3"/>
      <c r="H18" s="3"/>
      <c r="I18" s="30"/>
      <c r="J18" s="30"/>
      <c r="L18" s="30"/>
      <c r="M18" s="30"/>
      <c r="O18" s="3"/>
      <c r="P18" s="3"/>
      <c r="Q18" s="5"/>
      <c r="S18" s="5"/>
    </row>
    <row r="19" spans="1:19" s="6" customFormat="1" ht="12.75">
      <c r="A19" s="3"/>
      <c r="B19" s="3"/>
      <c r="C19" s="3"/>
      <c r="D19" s="3"/>
      <c r="E19" s="3"/>
      <c r="F19" s="3"/>
      <c r="G19" s="20"/>
      <c r="H19" s="20"/>
      <c r="I19" s="30"/>
      <c r="J19" s="30"/>
      <c r="K19" s="30"/>
      <c r="L19" s="30"/>
      <c r="M19" s="30"/>
      <c r="O19" s="20"/>
      <c r="P19" s="20"/>
      <c r="Q19" s="5"/>
      <c r="S19" s="5"/>
    </row>
    <row r="20" spans="1:19" s="6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5"/>
      <c r="S20" s="5"/>
    </row>
    <row r="21" spans="1:19" s="6" customFormat="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5"/>
      <c r="S21" s="5"/>
    </row>
    <row r="22" spans="1:19" s="6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5"/>
      <c r="S22" s="5"/>
    </row>
    <row r="23" spans="1:19" s="6" customFormat="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5"/>
      <c r="S23" s="5"/>
    </row>
    <row r="24" spans="1:19" s="6" customFormat="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5"/>
      <c r="S24" s="5"/>
    </row>
    <row r="25" spans="1:19" s="6" customFormat="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5"/>
      <c r="S25" s="5"/>
    </row>
    <row r="26" spans="1:19" s="6" customFormat="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5"/>
      <c r="S26" s="5"/>
    </row>
    <row r="27" spans="1:19" s="6" customFormat="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5"/>
      <c r="S27" s="5"/>
    </row>
    <row r="28" spans="1:19" s="6" customFormat="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5"/>
      <c r="S28" s="5"/>
    </row>
    <row r="29" spans="1:19" s="6" customFormat="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5"/>
      <c r="S29" s="5"/>
    </row>
    <row r="30" spans="1:19" s="6" customFormat="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5"/>
      <c r="S30" s="5"/>
    </row>
    <row r="31" spans="1:19" s="6" customFormat="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5"/>
      <c r="S31" s="5"/>
    </row>
    <row r="32" spans="1:19" s="6" customFormat="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5"/>
      <c r="S32" s="5"/>
    </row>
    <row r="33" spans="1:19" s="6" customFormat="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5"/>
      <c r="S33" s="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133"/>
  <sheetViews>
    <sheetView workbookViewId="0" topLeftCell="A1">
      <selection activeCell="H18" sqref="H18"/>
    </sheetView>
  </sheetViews>
  <sheetFormatPr defaultColWidth="11.421875" defaultRowHeight="12.75"/>
  <cols>
    <col min="1" max="1" width="11.7109375" style="32" customWidth="1"/>
    <col min="2" max="2" width="2.7109375" style="32" customWidth="1"/>
    <col min="3" max="3" width="25.421875" style="32" customWidth="1"/>
    <col min="4" max="12" width="11.421875" style="32" customWidth="1"/>
    <col min="13" max="13" width="8.421875" style="32" customWidth="1"/>
    <col min="14" max="20" width="11.7109375" style="32" customWidth="1"/>
    <col min="21" max="27" width="11.57421875" style="32" customWidth="1"/>
    <col min="28" max="28" width="12.7109375" style="32" customWidth="1"/>
    <col min="29" max="16384" width="11.57421875" style="32" customWidth="1"/>
  </cols>
  <sheetData>
    <row r="1" spans="2:4" ht="10.5" customHeight="1">
      <c r="B1" s="33"/>
      <c r="C1" s="33"/>
      <c r="D1" s="33"/>
    </row>
    <row r="2" spans="2:19" ht="17.25" customHeight="1">
      <c r="B2" s="34" t="s">
        <v>13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2:16" ht="12.75">
      <c r="B3" s="35"/>
      <c r="H3" s="36"/>
      <c r="K3" s="36"/>
      <c r="O3" s="36"/>
      <c r="P3" s="36"/>
    </row>
    <row r="4" spans="2:24" ht="27.75" customHeight="1">
      <c r="B4" s="36"/>
      <c r="H4" s="36"/>
      <c r="Q4" s="37" t="s">
        <v>14</v>
      </c>
      <c r="R4" s="37"/>
      <c r="S4" s="37"/>
      <c r="T4" s="37"/>
      <c r="U4" s="37"/>
      <c r="V4" s="37"/>
      <c r="W4" s="37"/>
      <c r="X4" s="38"/>
    </row>
    <row r="5" spans="17:23" ht="12.75">
      <c r="Q5" s="39" t="s">
        <v>15</v>
      </c>
      <c r="R5" s="39"/>
      <c r="S5" s="39"/>
      <c r="T5" s="39"/>
      <c r="U5" s="39"/>
      <c r="V5" s="39"/>
      <c r="W5" s="39"/>
    </row>
    <row r="6" spans="2:23" ht="12.75"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  <c r="Q6" s="43"/>
      <c r="R6" s="43"/>
      <c r="S6" s="43"/>
      <c r="T6" s="43"/>
      <c r="U6" s="43"/>
      <c r="V6" s="43"/>
      <c r="W6" s="43"/>
    </row>
    <row r="7" spans="2:23" ht="12.75">
      <c r="B7" s="44"/>
      <c r="C7" s="45" t="s">
        <v>16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6"/>
      <c r="Q7" s="43"/>
      <c r="R7" s="43"/>
      <c r="S7" s="43"/>
      <c r="T7" s="43"/>
      <c r="U7" s="43"/>
      <c r="V7" s="43"/>
      <c r="W7" s="43"/>
    </row>
    <row r="8" spans="2:23" ht="12.75">
      <c r="B8" s="44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6"/>
      <c r="Q8" s="47"/>
      <c r="R8" s="47"/>
      <c r="S8" s="47"/>
      <c r="T8" s="47"/>
      <c r="U8" s="47"/>
      <c r="V8" s="47"/>
      <c r="W8" s="47"/>
    </row>
    <row r="9" spans="2:24" ht="31.5" customHeight="1">
      <c r="B9" s="44"/>
      <c r="C9" s="43"/>
      <c r="D9" s="43"/>
      <c r="E9" s="48" t="s">
        <v>17</v>
      </c>
      <c r="F9" s="48"/>
      <c r="G9" s="48"/>
      <c r="H9" s="48"/>
      <c r="I9" s="48"/>
      <c r="J9" s="48"/>
      <c r="K9" s="48"/>
      <c r="L9" s="48"/>
      <c r="M9" s="43"/>
      <c r="N9" s="43"/>
      <c r="O9" s="46"/>
      <c r="Q9" s="47"/>
      <c r="R9" s="49" t="s">
        <v>18</v>
      </c>
      <c r="S9" s="49" t="s">
        <v>19</v>
      </c>
      <c r="T9" s="50" t="s">
        <v>20</v>
      </c>
      <c r="U9" s="49" t="s">
        <v>21</v>
      </c>
      <c r="V9" s="49" t="s">
        <v>22</v>
      </c>
      <c r="W9" s="49"/>
      <c r="X9" s="51"/>
    </row>
    <row r="10" spans="2:24" ht="18.75" customHeight="1">
      <c r="B10" s="44"/>
      <c r="C10" s="43"/>
      <c r="D10" s="43"/>
      <c r="E10" s="52" t="s">
        <v>23</v>
      </c>
      <c r="F10" s="52"/>
      <c r="G10" s="52"/>
      <c r="H10" s="52"/>
      <c r="I10" s="52"/>
      <c r="J10" s="52"/>
      <c r="K10" s="52"/>
      <c r="L10" s="52"/>
      <c r="M10" s="43"/>
      <c r="N10" s="43"/>
      <c r="O10" s="46"/>
      <c r="Q10" s="47"/>
      <c r="R10" s="53" t="s">
        <v>7</v>
      </c>
      <c r="S10" s="54">
        <v>2883.30133</v>
      </c>
      <c r="T10" s="55">
        <v>1375.689873</v>
      </c>
      <c r="U10" s="55">
        <f>+S10-T10</f>
        <v>1507.6114569999997</v>
      </c>
      <c r="V10" s="56">
        <f>+T10/S10</f>
        <v>0.47712317082030414</v>
      </c>
      <c r="W10" s="57"/>
      <c r="X10" s="51"/>
    </row>
    <row r="11" spans="2:24" ht="12.75" customHeight="1">
      <c r="B11" s="44"/>
      <c r="C11" s="43"/>
      <c r="D11" s="43"/>
      <c r="E11" s="58" t="s">
        <v>24</v>
      </c>
      <c r="F11" s="58"/>
      <c r="G11" s="58">
        <v>2021</v>
      </c>
      <c r="H11" s="58"/>
      <c r="I11" s="58"/>
      <c r="J11" s="58">
        <v>2020</v>
      </c>
      <c r="K11" s="58"/>
      <c r="L11" s="58"/>
      <c r="M11" s="43"/>
      <c r="N11" s="37" t="s">
        <v>25</v>
      </c>
      <c r="O11" s="59" t="s">
        <v>26</v>
      </c>
      <c r="Q11" s="47"/>
      <c r="R11" s="53" t="s">
        <v>8</v>
      </c>
      <c r="S11" s="54">
        <v>4444.971181</v>
      </c>
      <c r="T11" s="55">
        <v>2701.514011</v>
      </c>
      <c r="U11" s="55">
        <f aca="true" t="shared" si="0" ref="U11:U15">+S11-T11</f>
        <v>1743.4571699999997</v>
      </c>
      <c r="V11" s="56">
        <f aca="true" t="shared" si="1" ref="V11:V15">+T11/S11</f>
        <v>0.6077686223360916</v>
      </c>
      <c r="W11" s="57"/>
      <c r="X11" s="51"/>
    </row>
    <row r="12" spans="2:24" ht="12.75" customHeight="1">
      <c r="B12" s="44"/>
      <c r="C12" s="43"/>
      <c r="D12" s="43"/>
      <c r="E12" s="58"/>
      <c r="F12" s="58"/>
      <c r="G12" s="58" t="s">
        <v>27</v>
      </c>
      <c r="H12" s="58" t="s">
        <v>20</v>
      </c>
      <c r="I12" s="58" t="s">
        <v>22</v>
      </c>
      <c r="J12" s="58" t="s">
        <v>27</v>
      </c>
      <c r="K12" s="58" t="s">
        <v>20</v>
      </c>
      <c r="L12" s="58" t="s">
        <v>22</v>
      </c>
      <c r="M12" s="60"/>
      <c r="N12" s="37"/>
      <c r="O12" s="59"/>
      <c r="Q12" s="47"/>
      <c r="R12" s="53" t="s">
        <v>9</v>
      </c>
      <c r="S12" s="54">
        <v>564.3722050000001</v>
      </c>
      <c r="T12" s="55">
        <v>443.794139</v>
      </c>
      <c r="U12" s="55">
        <f t="shared" si="0"/>
        <v>120.57806600000015</v>
      </c>
      <c r="V12" s="56">
        <f t="shared" si="1"/>
        <v>0.7863500985134445</v>
      </c>
      <c r="W12" s="57"/>
      <c r="X12" s="51"/>
    </row>
    <row r="13" spans="2:24" ht="12" customHeight="1">
      <c r="B13" s="44"/>
      <c r="C13" s="43"/>
      <c r="D13" s="61"/>
      <c r="E13" s="62" t="s">
        <v>7</v>
      </c>
      <c r="F13" s="63"/>
      <c r="G13" s="64">
        <f>+'1. Arequipa'!G18</f>
        <v>2883.3013300000002</v>
      </c>
      <c r="H13" s="64">
        <f>+'1. Arequipa'!H18</f>
        <v>1375.689873</v>
      </c>
      <c r="I13" s="65">
        <f>'1. Arequipa'!I18</f>
        <v>0.4771231708203041</v>
      </c>
      <c r="J13" s="64">
        <f>'1. Arequipa'!J18</f>
        <v>2547.9918230000003</v>
      </c>
      <c r="K13" s="64">
        <f>'1. Arequipa'!K18</f>
        <v>1320.506212</v>
      </c>
      <c r="L13" s="65">
        <f>'1. Arequipa'!L18</f>
        <v>0.5182537086972433</v>
      </c>
      <c r="M13" s="66"/>
      <c r="N13" s="67">
        <f>G13/$G$19*100</f>
        <v>23.76475174091715</v>
      </c>
      <c r="O13" s="68"/>
      <c r="Q13" s="47"/>
      <c r="R13" s="53" t="s">
        <v>10</v>
      </c>
      <c r="S13" s="54">
        <v>778.706024</v>
      </c>
      <c r="T13" s="55">
        <v>467.94912</v>
      </c>
      <c r="U13" s="55">
        <f t="shared" si="0"/>
        <v>310.75690399999996</v>
      </c>
      <c r="V13" s="56">
        <f t="shared" si="1"/>
        <v>0.6009316809908228</v>
      </c>
      <c r="W13" s="57"/>
      <c r="X13" s="51"/>
    </row>
    <row r="14" spans="2:24" ht="12" customHeight="1">
      <c r="B14" s="44"/>
      <c r="C14" s="43"/>
      <c r="D14" s="61"/>
      <c r="E14" s="62" t="s">
        <v>8</v>
      </c>
      <c r="F14" s="69"/>
      <c r="G14" s="64">
        <f>+'2. Cusco'!G18</f>
        <v>4444.971181</v>
      </c>
      <c r="H14" s="64">
        <f>+'2. Cusco'!H18</f>
        <v>2701.514011</v>
      </c>
      <c r="I14" s="65">
        <f aca="true" t="shared" si="2" ref="I14:I19">+H14/G14</f>
        <v>0.6077686223360916</v>
      </c>
      <c r="J14" s="64">
        <f>+'2. Cusco'!J18</f>
        <v>3001.488362</v>
      </c>
      <c r="K14" s="64">
        <f>+'2. Cusco'!K18</f>
        <v>2103.9501800000003</v>
      </c>
      <c r="L14" s="65">
        <f aca="true" t="shared" si="3" ref="L14:L19">+K14/J14</f>
        <v>0.7009689614781855</v>
      </c>
      <c r="M14" s="43"/>
      <c r="N14" s="67">
        <f>G14/$G$19*100</f>
        <v>36.63634997594799</v>
      </c>
      <c r="O14" s="68"/>
      <c r="Q14" s="47"/>
      <c r="R14" s="53" t="s">
        <v>11</v>
      </c>
      <c r="S14" s="54">
        <v>2581.535441</v>
      </c>
      <c r="T14" s="55">
        <v>1520.018736</v>
      </c>
      <c r="U14" s="55">
        <f t="shared" si="0"/>
        <v>1061.516705</v>
      </c>
      <c r="V14" s="56">
        <f t="shared" si="1"/>
        <v>0.5888041325557769</v>
      </c>
      <c r="W14" s="57"/>
      <c r="X14" s="51"/>
    </row>
    <row r="15" spans="2:24" ht="12" customHeight="1">
      <c r="B15" s="44"/>
      <c r="C15" s="43"/>
      <c r="D15" s="61"/>
      <c r="E15" s="62" t="s">
        <v>9</v>
      </c>
      <c r="F15" s="69"/>
      <c r="G15" s="64">
        <f>+'3. Madre de Dios'!G18</f>
        <v>564.372205</v>
      </c>
      <c r="H15" s="64">
        <f>+'3. Madre de Dios'!H18</f>
        <v>443.794139</v>
      </c>
      <c r="I15" s="65">
        <f t="shared" si="2"/>
        <v>0.7863500985134446</v>
      </c>
      <c r="J15" s="64">
        <f>+'3. Madre de Dios'!J18</f>
        <v>492.993593</v>
      </c>
      <c r="K15" s="64">
        <f>+'3. Madre de Dios'!K18</f>
        <v>420.23614399999997</v>
      </c>
      <c r="L15" s="65">
        <f t="shared" si="3"/>
        <v>0.8524170495659971</v>
      </c>
      <c r="M15" s="43"/>
      <c r="N15" s="67">
        <f>G15/$G$19*100</f>
        <v>4.651669668289231</v>
      </c>
      <c r="O15" s="68"/>
      <c r="Q15" s="47"/>
      <c r="R15" s="53" t="s">
        <v>12</v>
      </c>
      <c r="S15" s="54">
        <v>879.7940229999999</v>
      </c>
      <c r="T15" s="55">
        <v>499.939399</v>
      </c>
      <c r="U15" s="55">
        <f t="shared" si="0"/>
        <v>379.85462399999994</v>
      </c>
      <c r="V15" s="56">
        <f t="shared" si="1"/>
        <v>0.5682459597705178</v>
      </c>
      <c r="W15" s="57"/>
      <c r="X15" s="51"/>
    </row>
    <row r="16" spans="2:24" ht="12" customHeight="1">
      <c r="B16" s="44"/>
      <c r="C16" s="43"/>
      <c r="D16" s="61"/>
      <c r="E16" s="62" t="s">
        <v>10</v>
      </c>
      <c r="F16" s="69"/>
      <c r="G16" s="64">
        <f>+'4. Moquegua'!G18</f>
        <v>778.706024</v>
      </c>
      <c r="H16" s="64">
        <f>+'4. Moquegua'!H18</f>
        <v>467.94911999999994</v>
      </c>
      <c r="I16" s="65">
        <f t="shared" si="2"/>
        <v>0.6009316809908227</v>
      </c>
      <c r="J16" s="64">
        <f>+'4. Moquegua'!J18</f>
        <v>624.511428</v>
      </c>
      <c r="K16" s="64">
        <f>+'4. Moquegua'!K18</f>
        <v>463.16472</v>
      </c>
      <c r="L16" s="65">
        <f t="shared" si="3"/>
        <v>0.7416433058451574</v>
      </c>
      <c r="M16" s="43"/>
      <c r="N16" s="67">
        <f>G16/$G$19*100</f>
        <v>6.418252281497288</v>
      </c>
      <c r="O16" s="68"/>
      <c r="Q16" s="47"/>
      <c r="R16" s="47"/>
      <c r="S16" s="47"/>
      <c r="T16" s="70"/>
      <c r="U16" s="47"/>
      <c r="V16" s="47"/>
      <c r="W16" s="47"/>
      <c r="X16" s="51"/>
    </row>
    <row r="17" spans="2:23" ht="12" customHeight="1">
      <c r="B17" s="44"/>
      <c r="C17" s="43"/>
      <c r="D17" s="61"/>
      <c r="E17" s="62" t="s">
        <v>11</v>
      </c>
      <c r="F17" s="69"/>
      <c r="G17" s="64">
        <f>+'5. Puno'!G18</f>
        <v>2581.535441</v>
      </c>
      <c r="H17" s="64">
        <f>+'5. Puno'!H18</f>
        <v>1520.0187360000002</v>
      </c>
      <c r="I17" s="65">
        <f t="shared" si="2"/>
        <v>0.588804132555777</v>
      </c>
      <c r="J17" s="64">
        <f>+'5. Puno'!J18</f>
        <v>1823.027047</v>
      </c>
      <c r="K17" s="64">
        <f>+'5. Puno'!K18</f>
        <v>1409.902094</v>
      </c>
      <c r="L17" s="65">
        <f t="shared" si="3"/>
        <v>0.7733851762211403</v>
      </c>
      <c r="M17" s="43"/>
      <c r="N17" s="67">
        <f>G17/$G$19*100</f>
        <v>21.277536353005484</v>
      </c>
      <c r="O17" s="68"/>
      <c r="Q17" s="43"/>
      <c r="R17" s="43"/>
      <c r="S17" s="47"/>
      <c r="T17" s="47"/>
      <c r="U17" s="47"/>
      <c r="V17" s="47"/>
      <c r="W17" s="47"/>
    </row>
    <row r="18" spans="2:23" ht="12" customHeight="1">
      <c r="B18" s="44"/>
      <c r="C18" s="43"/>
      <c r="D18" s="61"/>
      <c r="E18" s="62" t="s">
        <v>12</v>
      </c>
      <c r="F18" s="69"/>
      <c r="G18" s="64">
        <f>+'6. Tacna'!G18</f>
        <v>879.794023</v>
      </c>
      <c r="H18" s="64">
        <f>+'6. Tacna'!H18</f>
        <v>499.939399</v>
      </c>
      <c r="I18" s="65">
        <f t="shared" si="2"/>
        <v>0.5682459597705177</v>
      </c>
      <c r="J18" s="64">
        <f>+'6. Tacna'!J18</f>
        <v>644.5281030000001</v>
      </c>
      <c r="K18" s="64">
        <f>+'6. Tacna'!K18</f>
        <v>481.678772</v>
      </c>
      <c r="L18" s="65">
        <f t="shared" si="3"/>
        <v>0.7473355618754143</v>
      </c>
      <c r="M18" s="43"/>
      <c r="N18" s="67">
        <f>G18/$G$19*100</f>
        <v>7.251439980342862</v>
      </c>
      <c r="O18" s="68"/>
      <c r="Q18" s="43"/>
      <c r="R18" s="43"/>
      <c r="S18" s="47"/>
      <c r="T18" s="47"/>
      <c r="U18" s="47"/>
      <c r="V18" s="47"/>
      <c r="W18" s="47"/>
    </row>
    <row r="19" spans="2:23" ht="12" customHeight="1">
      <c r="B19" s="44"/>
      <c r="C19" s="43"/>
      <c r="D19" s="43"/>
      <c r="E19" s="71" t="s">
        <v>28</v>
      </c>
      <c r="F19" s="69"/>
      <c r="G19" s="72">
        <f>SUM(G13:G18)</f>
        <v>12132.680204</v>
      </c>
      <c r="H19" s="72">
        <f>SUM(H13:H18)</f>
        <v>7008.905278</v>
      </c>
      <c r="I19" s="73">
        <f t="shared" si="2"/>
        <v>0.5776881249774677</v>
      </c>
      <c r="J19" s="72">
        <f>SUM(J13:J18)</f>
        <v>9134.540356000001</v>
      </c>
      <c r="K19" s="72">
        <f>SUM(K13:K18)</f>
        <v>6199.4381220000005</v>
      </c>
      <c r="L19" s="73">
        <f t="shared" si="3"/>
        <v>0.6786809057040198</v>
      </c>
      <c r="M19" s="43"/>
      <c r="N19" s="67">
        <f>G19/$G$19*100</f>
        <v>100</v>
      </c>
      <c r="O19" s="74">
        <f>(I19-L19)*100</f>
        <v>-10.099278072655215</v>
      </c>
      <c r="Q19" s="43"/>
      <c r="R19" s="43"/>
      <c r="S19" s="43"/>
      <c r="T19" s="43"/>
      <c r="U19" s="43"/>
      <c r="V19" s="43"/>
      <c r="W19" s="43"/>
    </row>
    <row r="20" spans="2:23" ht="12" customHeight="1">
      <c r="B20" s="44"/>
      <c r="C20" s="43"/>
      <c r="D20" s="43"/>
      <c r="E20" s="75" t="s">
        <v>29</v>
      </c>
      <c r="F20" s="76"/>
      <c r="G20" s="76"/>
      <c r="H20" s="76"/>
      <c r="I20" s="76"/>
      <c r="J20" s="76"/>
      <c r="K20" s="76"/>
      <c r="L20" s="76"/>
      <c r="M20" s="60"/>
      <c r="N20" s="43"/>
      <c r="O20" s="46"/>
      <c r="Q20" s="43"/>
      <c r="R20" s="43"/>
      <c r="S20" s="43"/>
      <c r="T20" s="43"/>
      <c r="U20" s="43"/>
      <c r="V20" s="43"/>
      <c r="W20" s="43"/>
    </row>
    <row r="21" spans="2:23" ht="12" customHeight="1">
      <c r="B21" s="44"/>
      <c r="C21" s="43"/>
      <c r="D21" s="43"/>
      <c r="E21" s="77" t="s">
        <v>30</v>
      </c>
      <c r="F21" s="78"/>
      <c r="G21" s="78"/>
      <c r="H21" s="78"/>
      <c r="I21" s="78"/>
      <c r="J21" s="78"/>
      <c r="K21" s="78"/>
      <c r="L21" s="78"/>
      <c r="M21" s="60"/>
      <c r="N21" s="43"/>
      <c r="O21" s="46"/>
      <c r="Q21" s="43"/>
      <c r="R21" s="43"/>
      <c r="S21" s="43"/>
      <c r="T21" s="43"/>
      <c r="U21" s="43"/>
      <c r="V21" s="43"/>
      <c r="W21" s="43"/>
    </row>
    <row r="22" spans="2:23" ht="12.75"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6"/>
      <c r="Q22" s="75" t="s">
        <v>31</v>
      </c>
      <c r="R22" s="47"/>
      <c r="S22" s="43"/>
      <c r="T22" s="43"/>
      <c r="U22" s="43"/>
      <c r="V22" s="43"/>
      <c r="W22" s="43"/>
    </row>
    <row r="23" spans="2:23" ht="12.75">
      <c r="B23" s="4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6"/>
      <c r="Q23" s="77" t="s">
        <v>30</v>
      </c>
      <c r="R23" s="47"/>
      <c r="S23" s="43"/>
      <c r="T23" s="43"/>
      <c r="U23" s="43"/>
      <c r="V23" s="43"/>
      <c r="W23" s="43"/>
    </row>
    <row r="24" spans="2:20" ht="12.75">
      <c r="B24" s="44"/>
      <c r="C24" s="45" t="s">
        <v>32</v>
      </c>
      <c r="D24" s="45"/>
      <c r="E24" s="45"/>
      <c r="F24" s="45"/>
      <c r="G24" s="45"/>
      <c r="H24" s="45"/>
      <c r="I24" s="45"/>
      <c r="J24" s="45"/>
      <c r="K24" s="45"/>
      <c r="L24" s="45"/>
      <c r="M24" s="43"/>
      <c r="N24" s="43"/>
      <c r="O24" s="46"/>
      <c r="Q24" s="43"/>
      <c r="R24" s="43"/>
      <c r="S24" s="43"/>
      <c r="T24" s="43"/>
    </row>
    <row r="25" spans="2:20" ht="12.75">
      <c r="B25" s="44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80"/>
      <c r="P25" s="43"/>
      <c r="Q25" s="43"/>
      <c r="R25" s="43"/>
      <c r="S25" s="43"/>
      <c r="T25" s="43"/>
    </row>
    <row r="26" spans="2:20" ht="12.75">
      <c r="B26" s="44"/>
      <c r="C26" s="81"/>
      <c r="D26" s="81"/>
      <c r="E26" s="81"/>
      <c r="F26" s="43"/>
      <c r="G26" s="43"/>
      <c r="H26" s="43"/>
      <c r="I26" s="43"/>
      <c r="J26" s="43"/>
      <c r="K26" s="43"/>
      <c r="L26" s="81"/>
      <c r="M26" s="81"/>
      <c r="N26" s="81"/>
      <c r="O26" s="82"/>
      <c r="P26" s="83"/>
      <c r="Q26" s="43"/>
      <c r="R26" s="43"/>
      <c r="S26" s="43"/>
      <c r="T26" s="43"/>
    </row>
    <row r="27" spans="2:20" ht="12" customHeight="1">
      <c r="B27" s="44"/>
      <c r="C27" s="81"/>
      <c r="D27" s="43"/>
      <c r="E27" s="84" t="s">
        <v>33</v>
      </c>
      <c r="F27" s="84"/>
      <c r="G27" s="84"/>
      <c r="H27" s="84"/>
      <c r="I27" s="84"/>
      <c r="J27" s="84"/>
      <c r="K27" s="84"/>
      <c r="L27" s="84"/>
      <c r="M27" s="85"/>
      <c r="N27" s="86" t="s">
        <v>34</v>
      </c>
      <c r="O27" s="86"/>
      <c r="P27" s="87"/>
      <c r="Q27" s="43"/>
      <c r="R27" s="43"/>
      <c r="S27" s="43"/>
      <c r="T27" s="43"/>
    </row>
    <row r="28" spans="2:20" ht="12" customHeight="1">
      <c r="B28" s="44"/>
      <c r="C28" s="81"/>
      <c r="D28" s="43"/>
      <c r="E28" s="88" t="s">
        <v>35</v>
      </c>
      <c r="F28" s="88"/>
      <c r="G28" s="88"/>
      <c r="H28" s="88"/>
      <c r="I28" s="88"/>
      <c r="J28" s="88"/>
      <c r="K28" s="88"/>
      <c r="L28" s="88"/>
      <c r="M28" s="89"/>
      <c r="N28" s="86"/>
      <c r="O28" s="86"/>
      <c r="P28" s="87"/>
      <c r="Q28" s="43"/>
      <c r="R28" s="43"/>
      <c r="S28" s="43"/>
      <c r="T28" s="43"/>
    </row>
    <row r="29" spans="2:20" ht="12" customHeight="1">
      <c r="B29" s="44"/>
      <c r="C29" s="43"/>
      <c r="D29" s="43"/>
      <c r="E29" s="90" t="s">
        <v>36</v>
      </c>
      <c r="F29" s="90"/>
      <c r="G29" s="90" t="s">
        <v>37</v>
      </c>
      <c r="H29" s="90"/>
      <c r="I29" s="90"/>
      <c r="J29" s="90" t="s">
        <v>38</v>
      </c>
      <c r="K29" s="90"/>
      <c r="L29" s="90"/>
      <c r="M29" s="91"/>
      <c r="N29" s="86"/>
      <c r="O29" s="86"/>
      <c r="P29" s="87"/>
      <c r="Q29" s="43"/>
      <c r="R29" s="43"/>
      <c r="S29" s="43"/>
      <c r="T29" s="43"/>
    </row>
    <row r="30" spans="2:20" ht="12.75">
      <c r="B30" s="44"/>
      <c r="C30" s="43"/>
      <c r="D30" s="43"/>
      <c r="E30" s="90"/>
      <c r="F30" s="90"/>
      <c r="G30" s="90" t="s">
        <v>27</v>
      </c>
      <c r="H30" s="90" t="s">
        <v>39</v>
      </c>
      <c r="I30" s="90" t="s">
        <v>22</v>
      </c>
      <c r="J30" s="90" t="s">
        <v>27</v>
      </c>
      <c r="K30" s="90" t="s">
        <v>39</v>
      </c>
      <c r="L30" s="90" t="s">
        <v>22</v>
      </c>
      <c r="M30" s="92"/>
      <c r="N30" s="43"/>
      <c r="O30" s="93"/>
      <c r="P30" s="43"/>
      <c r="Q30" s="43"/>
      <c r="R30" s="43"/>
      <c r="S30" s="43"/>
      <c r="T30" s="43"/>
    </row>
    <row r="31" spans="2:20" ht="10.5" customHeight="1">
      <c r="B31" s="44"/>
      <c r="C31" s="43"/>
      <c r="D31" s="47"/>
      <c r="E31" s="94" t="s">
        <v>40</v>
      </c>
      <c r="F31" s="94"/>
      <c r="G31" s="95">
        <f>+'1. Arequipa'!G15+'2. Cusco'!G15+'3. Madre de Dios'!G15+'4. Moquegua'!G15+'5. Puno'!G15+'6. Tacna'!G15</f>
        <v>3934.6255789999996</v>
      </c>
      <c r="H31" s="95">
        <f>+'1. Arequipa'!H15+'2. Cusco'!H15+'3. Madre de Dios'!H15+'4. Moquegua'!H15+'5. Puno'!H15+'6. Tacna'!H15</f>
        <v>2575.346461</v>
      </c>
      <c r="I31" s="96">
        <f>+H31/G31</f>
        <v>0.6545340615750621</v>
      </c>
      <c r="J31" s="95">
        <f>+'1. Arequipa'!J15+'2. Cusco'!J15+'3. Madre de Dios'!J15+'4. Moquegua'!J15+'5. Puno'!J15+'6. Tacna'!J15</f>
        <v>2284.804458</v>
      </c>
      <c r="K31" s="95">
        <f>+'1. Arequipa'!K15+'2. Cusco'!K15+'3. Madre de Dios'!K15+'4. Moquegua'!K15+'5. Puno'!K15+'6. Tacna'!K15</f>
        <v>1809.1255400000002</v>
      </c>
      <c r="L31" s="96">
        <f aca="true" t="shared" si="4" ref="L31:L34">+K31/J31</f>
        <v>0.7918076024692351</v>
      </c>
      <c r="N31" s="97">
        <f>+G31/$G$34</f>
        <v>0.32429978478315125</v>
      </c>
      <c r="O31" s="98">
        <f>(I31-L31)*100</f>
        <v>-13.727354089417299</v>
      </c>
      <c r="P31" s="43"/>
      <c r="Q31" s="43"/>
      <c r="R31" s="43"/>
      <c r="S31" s="43"/>
      <c r="T31" s="43"/>
    </row>
    <row r="32" spans="2:20" ht="10.5" customHeight="1">
      <c r="B32" s="44"/>
      <c r="C32" s="53"/>
      <c r="D32" s="47"/>
      <c r="E32" s="94" t="s">
        <v>41</v>
      </c>
      <c r="F32" s="94"/>
      <c r="G32" s="95">
        <f>+'1. Arequipa'!G16+'2. Cusco'!G16+'3. Madre de Dios'!G16+'4. Moquegua'!G16+'5. Puno'!G16+'6. Tacna'!G16</f>
        <v>2557.6396290000002</v>
      </c>
      <c r="H32" s="95">
        <f>+'1. Arequipa'!H16+'2. Cusco'!H16+'3. Madre de Dios'!H16+'4. Moquegua'!H16+'5. Puno'!H16+'6. Tacna'!H16</f>
        <v>1476.8983409999998</v>
      </c>
      <c r="I32" s="96">
        <f aca="true" t="shared" si="5" ref="I32:I34">+H32/G32</f>
        <v>0.5774458310131226</v>
      </c>
      <c r="J32" s="95">
        <f>+'1. Arequipa'!J16+'2. Cusco'!J16+'3. Madre de Dios'!J16+'4. Moquegua'!J16+'5. Puno'!J16+'6. Tacna'!J16</f>
        <v>2071.401592</v>
      </c>
      <c r="K32" s="95">
        <f>+'1. Arequipa'!K16+'2. Cusco'!K16+'3. Madre de Dios'!K16+'4. Moquegua'!K16+'5. Puno'!K16+'6. Tacna'!K16</f>
        <v>1550.7333609999998</v>
      </c>
      <c r="L32" s="96">
        <f t="shared" si="4"/>
        <v>0.7486396491096255</v>
      </c>
      <c r="N32" s="97">
        <f>+G32/$G$34</f>
        <v>0.2108058224560124</v>
      </c>
      <c r="O32" s="98">
        <f>(I32-L32)*100</f>
        <v>-17.119381809650292</v>
      </c>
      <c r="P32" s="43"/>
      <c r="Q32" s="43"/>
      <c r="R32" s="43"/>
      <c r="S32" s="43"/>
      <c r="T32" s="43"/>
    </row>
    <row r="33" spans="2:20" ht="10.5" customHeight="1">
      <c r="B33" s="44"/>
      <c r="C33" s="43"/>
      <c r="D33" s="47"/>
      <c r="E33" s="94" t="s">
        <v>42</v>
      </c>
      <c r="F33" s="94"/>
      <c r="G33" s="95">
        <f>+'1. Arequipa'!G17+'2. Cusco'!G17+'3. Madre de Dios'!G17+'4. Moquegua'!G17+'5. Puno'!G17+'6. Tacna'!G17</f>
        <v>5640.4149959999995</v>
      </c>
      <c r="H33" s="95">
        <f>+'1. Arequipa'!H17+'2. Cusco'!H17+'3. Madre de Dios'!H17+'4. Moquegua'!H17+'5. Puno'!H17+'6. Tacna'!H17</f>
        <v>2956.660476</v>
      </c>
      <c r="I33" s="96">
        <f t="shared" si="5"/>
        <v>0.524192010356821</v>
      </c>
      <c r="J33" s="95">
        <f>+'1. Arequipa'!J17+'2. Cusco'!J17+'3. Madre de Dios'!J17+'4. Moquegua'!J17+'5. Puno'!J17+'6. Tacna'!J17</f>
        <v>4778.334306000001</v>
      </c>
      <c r="K33" s="95">
        <f>+'1. Arequipa'!K17+'2. Cusco'!K17+'3. Madre de Dios'!K17+'4. Moquegua'!K17+'5. Puno'!K17+'6. Tacna'!K17</f>
        <v>2839.5792210000004</v>
      </c>
      <c r="L33" s="96">
        <f t="shared" si="4"/>
        <v>0.5942613134946276</v>
      </c>
      <c r="N33" s="97">
        <f>+G33/$G$34</f>
        <v>0.4648943927608363</v>
      </c>
      <c r="O33" s="98">
        <f>(I33-L33)*100</f>
        <v>-7.006930313780668</v>
      </c>
      <c r="P33" s="43"/>
      <c r="Q33" s="43"/>
      <c r="R33" s="43"/>
      <c r="S33" s="43"/>
      <c r="T33" s="43"/>
    </row>
    <row r="34" spans="2:20" ht="12.75">
      <c r="B34" s="44"/>
      <c r="C34" s="43"/>
      <c r="D34" s="47"/>
      <c r="E34" s="99" t="s">
        <v>43</v>
      </c>
      <c r="F34" s="99"/>
      <c r="G34" s="100">
        <f>SUM(G31:G33)</f>
        <v>12132.680204</v>
      </c>
      <c r="H34" s="100">
        <f>SUM(H31:H33)</f>
        <v>7008.905278</v>
      </c>
      <c r="I34" s="96">
        <f t="shared" si="5"/>
        <v>0.5776881249774677</v>
      </c>
      <c r="J34" s="100">
        <f>SUM(J31:J33)</f>
        <v>9134.540356000001</v>
      </c>
      <c r="K34" s="100">
        <f>SUM(K31:K33)</f>
        <v>6199.4381220000005</v>
      </c>
      <c r="L34" s="96">
        <f t="shared" si="4"/>
        <v>0.6786809057040198</v>
      </c>
      <c r="M34" s="101"/>
      <c r="O34" s="98">
        <f>(I34-L34)*100</f>
        <v>-10.099278072655215</v>
      </c>
      <c r="P34" s="43"/>
      <c r="Q34" s="43"/>
      <c r="R34" s="43"/>
      <c r="S34" s="43"/>
      <c r="T34" s="43"/>
    </row>
    <row r="35" spans="2:20" ht="12.75">
      <c r="B35" s="44"/>
      <c r="C35" s="43"/>
      <c r="D35" s="43"/>
      <c r="E35" s="75" t="s">
        <v>29</v>
      </c>
      <c r="F35" s="102"/>
      <c r="G35" s="102"/>
      <c r="H35" s="102"/>
      <c r="I35" s="102"/>
      <c r="J35" s="102"/>
      <c r="K35" s="102"/>
      <c r="L35" s="102"/>
      <c r="M35" s="103"/>
      <c r="N35" s="104"/>
      <c r="O35" s="93"/>
      <c r="P35" s="43"/>
      <c r="Q35" s="43"/>
      <c r="R35" s="43"/>
      <c r="S35" s="43"/>
      <c r="T35" s="43"/>
    </row>
    <row r="36" spans="2:20" ht="12.75">
      <c r="B36" s="44"/>
      <c r="C36" s="43"/>
      <c r="D36" s="43"/>
      <c r="E36" s="77" t="s">
        <v>30</v>
      </c>
      <c r="F36" s="105"/>
      <c r="G36" s="105"/>
      <c r="H36" s="106"/>
      <c r="I36" s="105"/>
      <c r="J36" s="105"/>
      <c r="K36" s="105"/>
      <c r="L36" s="105"/>
      <c r="M36" s="107"/>
      <c r="N36" s="104"/>
      <c r="O36" s="93"/>
      <c r="P36" s="43"/>
      <c r="Q36" s="43"/>
      <c r="R36" s="43"/>
      <c r="S36" s="43"/>
      <c r="T36" s="43"/>
    </row>
    <row r="37" spans="2:20" ht="12.75">
      <c r="B37" s="44"/>
      <c r="C37" s="43"/>
      <c r="D37" s="43"/>
      <c r="E37" s="77"/>
      <c r="F37" s="105"/>
      <c r="G37" s="105"/>
      <c r="H37" s="106"/>
      <c r="I37" s="105"/>
      <c r="J37" s="105"/>
      <c r="K37" s="105"/>
      <c r="L37" s="105"/>
      <c r="M37" s="107"/>
      <c r="N37" s="104"/>
      <c r="O37" s="93"/>
      <c r="P37" s="43"/>
      <c r="Q37" s="43"/>
      <c r="R37" s="43"/>
      <c r="S37" s="43"/>
      <c r="T37" s="43"/>
    </row>
    <row r="38" spans="2:20" ht="12.75">
      <c r="B38" s="44"/>
      <c r="C38" s="43"/>
      <c r="D38" s="43"/>
      <c r="E38" s="77"/>
      <c r="F38" s="105"/>
      <c r="G38" s="105"/>
      <c r="H38" s="106"/>
      <c r="I38" s="105"/>
      <c r="J38" s="105"/>
      <c r="K38" s="105"/>
      <c r="L38" s="105"/>
      <c r="M38" s="107"/>
      <c r="N38" s="104"/>
      <c r="O38" s="93"/>
      <c r="P38" s="43"/>
      <c r="Q38" s="43"/>
      <c r="R38" s="43"/>
      <c r="S38" s="43"/>
      <c r="T38" s="43"/>
    </row>
    <row r="39" spans="2:20" ht="12.75">
      <c r="B39" s="44"/>
      <c r="C39" s="108" t="s">
        <v>44</v>
      </c>
      <c r="D39" s="43"/>
      <c r="E39" s="77"/>
      <c r="F39" s="105"/>
      <c r="G39" s="105"/>
      <c r="H39" s="106"/>
      <c r="I39" s="105"/>
      <c r="J39" s="105"/>
      <c r="K39" s="105"/>
      <c r="L39" s="105"/>
      <c r="M39" s="107"/>
      <c r="N39" s="104"/>
      <c r="O39" s="93"/>
      <c r="P39" s="43"/>
      <c r="Q39" s="43"/>
      <c r="R39" s="43"/>
      <c r="S39" s="43"/>
      <c r="T39" s="43"/>
    </row>
    <row r="40" spans="2:20" ht="12.75">
      <c r="B40" s="44"/>
      <c r="C40" s="108"/>
      <c r="D40" s="43"/>
      <c r="E40" s="77"/>
      <c r="F40" s="105"/>
      <c r="G40" s="105"/>
      <c r="H40" s="106"/>
      <c r="I40" s="105"/>
      <c r="J40" s="105"/>
      <c r="K40" s="105"/>
      <c r="L40" s="105"/>
      <c r="M40" s="107"/>
      <c r="N40" s="104"/>
      <c r="O40" s="93"/>
      <c r="P40" s="43"/>
      <c r="Q40" s="43"/>
      <c r="R40" s="43"/>
      <c r="S40" s="43"/>
      <c r="T40" s="43"/>
    </row>
    <row r="41" spans="2:20" ht="12.75">
      <c r="B41" s="44"/>
      <c r="C41" s="108" t="s">
        <v>40</v>
      </c>
      <c r="D41" s="43"/>
      <c r="E41" s="77"/>
      <c r="F41" s="105"/>
      <c r="G41" s="105"/>
      <c r="H41" s="106"/>
      <c r="I41" s="105"/>
      <c r="J41" s="105"/>
      <c r="K41" s="105"/>
      <c r="L41" s="105"/>
      <c r="M41" s="107"/>
      <c r="N41" s="104"/>
      <c r="O41" s="93"/>
      <c r="P41" s="43"/>
      <c r="Q41" s="43"/>
      <c r="R41" s="43"/>
      <c r="S41" s="43"/>
      <c r="T41" s="43"/>
    </row>
    <row r="42" spans="2:20" ht="12.75">
      <c r="B42" s="44"/>
      <c r="C42" s="43"/>
      <c r="D42" s="43"/>
      <c r="E42" s="77"/>
      <c r="F42" s="105"/>
      <c r="G42" s="105"/>
      <c r="H42" s="106"/>
      <c r="I42" s="105"/>
      <c r="J42" s="105"/>
      <c r="K42" s="105"/>
      <c r="L42" s="105"/>
      <c r="M42" s="107"/>
      <c r="N42" s="104"/>
      <c r="O42" s="93"/>
      <c r="P42" s="43"/>
      <c r="Q42" s="43"/>
      <c r="R42" s="43"/>
      <c r="S42" s="43"/>
      <c r="T42" s="43"/>
    </row>
    <row r="43" spans="2:20" ht="12.75">
      <c r="B43" s="44"/>
      <c r="C43" s="109" t="s">
        <v>45</v>
      </c>
      <c r="D43" s="110" t="s">
        <v>46</v>
      </c>
      <c r="E43" s="111" t="s">
        <v>47</v>
      </c>
      <c r="F43" s="110" t="s">
        <v>48</v>
      </c>
      <c r="G43" s="112" t="s">
        <v>49</v>
      </c>
      <c r="H43" s="112" t="s">
        <v>50</v>
      </c>
      <c r="I43" s="110" t="s">
        <v>48</v>
      </c>
      <c r="J43" s="105"/>
      <c r="K43" s="105"/>
      <c r="L43" s="105"/>
      <c r="M43" s="107"/>
      <c r="N43" s="104"/>
      <c r="O43" s="93"/>
      <c r="P43" s="43"/>
      <c r="Q43" s="43"/>
      <c r="R43" s="43"/>
      <c r="S43" s="43"/>
      <c r="T43" s="43"/>
    </row>
    <row r="44" spans="2:20" ht="12.75">
      <c r="B44" s="44"/>
      <c r="C44" s="113" t="s">
        <v>51</v>
      </c>
      <c r="D44" s="114">
        <v>2437.955665</v>
      </c>
      <c r="E44" s="115">
        <v>1837.691076</v>
      </c>
      <c r="F44" s="116">
        <f>+E44/D44</f>
        <v>0.7537836320743758</v>
      </c>
      <c r="G44" s="117">
        <v>1204.774081</v>
      </c>
      <c r="H44" s="117">
        <v>1068.711181</v>
      </c>
      <c r="I44" s="116">
        <f aca="true" t="shared" si="6" ref="I44:I55">+H44/G44</f>
        <v>0.8870635564411681</v>
      </c>
      <c r="J44" s="105"/>
      <c r="K44" s="105"/>
      <c r="L44" s="105"/>
      <c r="M44" s="107"/>
      <c r="N44" s="104"/>
      <c r="O44" s="93"/>
      <c r="P44" s="43"/>
      <c r="Q44" s="43"/>
      <c r="R44" s="43"/>
      <c r="S44" s="43"/>
      <c r="T44" s="43"/>
    </row>
    <row r="45" spans="2:20" ht="12.75">
      <c r="B45" s="44"/>
      <c r="C45" s="113" t="s">
        <v>52</v>
      </c>
      <c r="D45" s="114">
        <v>326.366435</v>
      </c>
      <c r="E45" s="115">
        <v>232.039708</v>
      </c>
      <c r="F45" s="116">
        <f aca="true" t="shared" si="7" ref="F45:F55">+E45/D45</f>
        <v>0.7109790809217252</v>
      </c>
      <c r="G45" s="117">
        <v>47.605114</v>
      </c>
      <c r="H45" s="117">
        <v>46.740457</v>
      </c>
      <c r="I45" s="116">
        <f t="shared" si="6"/>
        <v>0.9818368883645567</v>
      </c>
      <c r="J45" s="105"/>
      <c r="K45" s="105"/>
      <c r="L45" s="105"/>
      <c r="M45" s="107"/>
      <c r="N45" s="104"/>
      <c r="O45" s="93"/>
      <c r="P45" s="43"/>
      <c r="Q45" s="43"/>
      <c r="R45" s="43"/>
      <c r="S45" s="43"/>
      <c r="T45" s="43"/>
    </row>
    <row r="46" spans="2:20" ht="12.75">
      <c r="B46" s="44"/>
      <c r="C46" s="113" t="s">
        <v>53</v>
      </c>
      <c r="D46" s="114">
        <v>269.904103</v>
      </c>
      <c r="E46" s="115">
        <v>155.797384</v>
      </c>
      <c r="F46" s="116">
        <f t="shared" si="7"/>
        <v>0.5772323661193101</v>
      </c>
      <c r="G46" s="117">
        <v>283.726518</v>
      </c>
      <c r="H46" s="117">
        <v>240.853712</v>
      </c>
      <c r="I46" s="116">
        <f t="shared" si="6"/>
        <v>0.8488939056447308</v>
      </c>
      <c r="J46" s="105"/>
      <c r="K46" s="105"/>
      <c r="L46" s="105"/>
      <c r="M46" s="107"/>
      <c r="N46" s="104"/>
      <c r="O46" s="93"/>
      <c r="P46" s="43"/>
      <c r="Q46" s="43"/>
      <c r="R46" s="43"/>
      <c r="S46" s="43"/>
      <c r="T46" s="43"/>
    </row>
    <row r="47" spans="2:20" ht="12.75">
      <c r="B47" s="44"/>
      <c r="C47" s="113" t="s">
        <v>54</v>
      </c>
      <c r="D47" s="114">
        <v>222.754772</v>
      </c>
      <c r="E47" s="115">
        <v>69.541515</v>
      </c>
      <c r="F47" s="116">
        <f t="shared" si="7"/>
        <v>0.3121886654800823</v>
      </c>
      <c r="G47" s="117">
        <v>94.332097</v>
      </c>
      <c r="H47" s="117">
        <v>70.996139</v>
      </c>
      <c r="I47" s="116">
        <f t="shared" si="6"/>
        <v>0.7526191111812133</v>
      </c>
      <c r="J47" s="105"/>
      <c r="K47" s="105"/>
      <c r="L47" s="105"/>
      <c r="M47" s="107"/>
      <c r="N47" s="104"/>
      <c r="O47" s="93"/>
      <c r="P47" s="43"/>
      <c r="Q47" s="43"/>
      <c r="R47" s="43"/>
      <c r="S47" s="43"/>
      <c r="T47" s="43"/>
    </row>
    <row r="48" spans="2:20" ht="12.75">
      <c r="B48" s="44"/>
      <c r="C48" s="113" t="s">
        <v>55</v>
      </c>
      <c r="D48" s="114">
        <v>202.837889</v>
      </c>
      <c r="E48" s="115">
        <v>108.816978</v>
      </c>
      <c r="F48" s="116">
        <f t="shared" si="7"/>
        <v>0.5364726409669941</v>
      </c>
      <c r="G48" s="117">
        <v>121.70384</v>
      </c>
      <c r="H48" s="117">
        <v>98.230464</v>
      </c>
      <c r="I48" s="116">
        <f t="shared" si="6"/>
        <v>0.8071270717505709</v>
      </c>
      <c r="J48" s="105"/>
      <c r="K48" s="105"/>
      <c r="L48" s="105"/>
      <c r="M48" s="107"/>
      <c r="N48" s="104"/>
      <c r="O48" s="93"/>
      <c r="P48" s="43"/>
      <c r="Q48" s="43"/>
      <c r="R48" s="43"/>
      <c r="S48" s="43"/>
      <c r="T48" s="43"/>
    </row>
    <row r="49" spans="2:20" ht="12.75">
      <c r="B49" s="44"/>
      <c r="C49" s="113" t="s">
        <v>56</v>
      </c>
      <c r="D49" s="114">
        <v>177.359266</v>
      </c>
      <c r="E49" s="115">
        <v>24.07032</v>
      </c>
      <c r="F49" s="116">
        <f t="shared" si="7"/>
        <v>0.13571504067907003</v>
      </c>
      <c r="G49" s="117">
        <v>192.569289</v>
      </c>
      <c r="H49" s="117">
        <v>66.933934</v>
      </c>
      <c r="I49" s="116">
        <f t="shared" si="6"/>
        <v>0.34758363780426066</v>
      </c>
      <c r="J49" s="105"/>
      <c r="K49" s="105"/>
      <c r="L49" s="105"/>
      <c r="M49" s="107"/>
      <c r="N49" s="104"/>
      <c r="O49" s="93"/>
      <c r="P49" s="43"/>
      <c r="Q49" s="43"/>
      <c r="R49" s="43"/>
      <c r="S49" s="43"/>
      <c r="T49" s="43"/>
    </row>
    <row r="50" spans="2:20" ht="12.75">
      <c r="B50" s="44"/>
      <c r="C50" s="113" t="s">
        <v>57</v>
      </c>
      <c r="D50" s="114">
        <v>64.328621</v>
      </c>
      <c r="E50" s="115">
        <v>12.358534</v>
      </c>
      <c r="F50" s="116">
        <f t="shared" si="7"/>
        <v>0.19211563698839434</v>
      </c>
      <c r="G50" s="117">
        <v>67.684977</v>
      </c>
      <c r="H50" s="117">
        <v>62.249316</v>
      </c>
      <c r="I50" s="116">
        <f t="shared" si="6"/>
        <v>0.9196917655745085</v>
      </c>
      <c r="J50" s="105"/>
      <c r="K50" s="105"/>
      <c r="L50" s="105"/>
      <c r="M50" s="107"/>
      <c r="N50" s="104"/>
      <c r="O50" s="93"/>
      <c r="P50" s="43"/>
      <c r="Q50" s="43"/>
      <c r="R50" s="43"/>
      <c r="S50" s="43"/>
      <c r="T50" s="43"/>
    </row>
    <row r="51" spans="2:20" ht="12.75">
      <c r="B51" s="44"/>
      <c r="C51" s="113" t="s">
        <v>58</v>
      </c>
      <c r="D51" s="114">
        <v>59.76908</v>
      </c>
      <c r="E51" s="115">
        <v>47.591783</v>
      </c>
      <c r="F51" s="116">
        <f t="shared" si="7"/>
        <v>0.7962609262180378</v>
      </c>
      <c r="G51" s="117">
        <v>91.124354</v>
      </c>
      <c r="H51" s="117">
        <v>47.039744</v>
      </c>
      <c r="I51" s="116">
        <f t="shared" si="6"/>
        <v>0.5162148419729813</v>
      </c>
      <c r="J51" s="105"/>
      <c r="K51" s="105"/>
      <c r="L51" s="105"/>
      <c r="M51" s="107"/>
      <c r="N51" s="104"/>
      <c r="O51" s="93"/>
      <c r="P51" s="43"/>
      <c r="Q51" s="43"/>
      <c r="R51" s="43"/>
      <c r="S51" s="43"/>
      <c r="T51" s="43"/>
    </row>
    <row r="52" spans="2:20" ht="12.75">
      <c r="B52" s="44"/>
      <c r="C52" s="113" t="s">
        <v>59</v>
      </c>
      <c r="D52" s="114">
        <v>40.059074</v>
      </c>
      <c r="E52" s="115">
        <v>11.879466</v>
      </c>
      <c r="F52" s="116">
        <f t="shared" si="7"/>
        <v>0.2965486920641251</v>
      </c>
      <c r="G52" s="117">
        <v>8.919384</v>
      </c>
      <c r="H52" s="117">
        <v>5.40244</v>
      </c>
      <c r="I52" s="116">
        <f t="shared" si="6"/>
        <v>0.6056965368908884</v>
      </c>
      <c r="J52" s="105"/>
      <c r="K52" s="105"/>
      <c r="L52" s="105"/>
      <c r="M52" s="107"/>
      <c r="N52" s="104"/>
      <c r="O52" s="93"/>
      <c r="P52" s="43"/>
      <c r="Q52" s="43"/>
      <c r="R52" s="43"/>
      <c r="S52" s="43"/>
      <c r="T52" s="43"/>
    </row>
    <row r="53" spans="2:20" ht="12.75">
      <c r="B53" s="44"/>
      <c r="C53" s="113" t="s">
        <v>60</v>
      </c>
      <c r="D53" s="114">
        <v>31.400846</v>
      </c>
      <c r="E53" s="115">
        <v>21.560455</v>
      </c>
      <c r="F53" s="116">
        <f t="shared" si="7"/>
        <v>0.6866201948826475</v>
      </c>
      <c r="G53" s="117">
        <v>68.368879</v>
      </c>
      <c r="H53" s="117">
        <v>43.183444</v>
      </c>
      <c r="I53" s="116">
        <f t="shared" si="6"/>
        <v>0.6316242803981034</v>
      </c>
      <c r="J53" s="105"/>
      <c r="K53" s="105"/>
      <c r="L53" s="105"/>
      <c r="M53" s="107"/>
      <c r="N53" s="104"/>
      <c r="O53" s="93"/>
      <c r="P53" s="43"/>
      <c r="Q53" s="43"/>
      <c r="R53" s="43"/>
      <c r="S53" s="43"/>
      <c r="T53" s="43"/>
    </row>
    <row r="54" spans="2:20" ht="12.75">
      <c r="B54" s="44"/>
      <c r="C54" s="113" t="s">
        <v>61</v>
      </c>
      <c r="D54" s="114">
        <v>101.889828</v>
      </c>
      <c r="E54" s="114">
        <v>53.999242</v>
      </c>
      <c r="F54" s="116">
        <f t="shared" si="7"/>
        <v>0.5299767705957852</v>
      </c>
      <c r="G54" s="114">
        <v>97.309471</v>
      </c>
      <c r="H54" s="114">
        <v>55.059136</v>
      </c>
      <c r="I54" s="116">
        <f t="shared" si="6"/>
        <v>0.5658147704862151</v>
      </c>
      <c r="J54" s="105"/>
      <c r="K54" s="105"/>
      <c r="L54" s="105"/>
      <c r="M54" s="107"/>
      <c r="N54" s="104"/>
      <c r="O54" s="93"/>
      <c r="P54" s="43"/>
      <c r="Q54" s="43"/>
      <c r="R54" s="43"/>
      <c r="S54" s="43"/>
      <c r="T54" s="43"/>
    </row>
    <row r="55" spans="2:20" ht="12.75">
      <c r="B55" s="44"/>
      <c r="C55" s="118" t="s">
        <v>62</v>
      </c>
      <c r="D55" s="119">
        <v>3934.625578999999</v>
      </c>
      <c r="E55" s="120">
        <v>2575.3464609999987</v>
      </c>
      <c r="F55" s="121">
        <f t="shared" si="7"/>
        <v>0.6545340615750618</v>
      </c>
      <c r="G55" s="122">
        <v>2278.118004</v>
      </c>
      <c r="H55" s="122">
        <v>1805.399967</v>
      </c>
      <c r="I55" s="121">
        <f t="shared" si="6"/>
        <v>0.7924962463884729</v>
      </c>
      <c r="J55" s="105"/>
      <c r="K55" s="105"/>
      <c r="L55" s="105"/>
      <c r="M55" s="107"/>
      <c r="N55" s="104"/>
      <c r="O55" s="93"/>
      <c r="P55" s="43"/>
      <c r="Q55" s="43"/>
      <c r="R55" s="43"/>
      <c r="S55" s="43"/>
      <c r="T55" s="43"/>
    </row>
    <row r="56" spans="2:20" ht="12.75">
      <c r="B56" s="44"/>
      <c r="C56" s="43"/>
      <c r="D56" s="43"/>
      <c r="E56" s="77"/>
      <c r="F56" s="43"/>
      <c r="G56" s="105"/>
      <c r="H56" s="105"/>
      <c r="I56" s="105"/>
      <c r="J56" s="105"/>
      <c r="K56" s="105"/>
      <c r="L56" s="105"/>
      <c r="M56" s="107"/>
      <c r="N56" s="104"/>
      <c r="O56" s="93"/>
      <c r="P56" s="43"/>
      <c r="Q56" s="43"/>
      <c r="R56" s="43"/>
      <c r="S56" s="43"/>
      <c r="T56" s="43"/>
    </row>
    <row r="57" spans="2:20" ht="12.75">
      <c r="B57" s="44"/>
      <c r="C57" s="108" t="s">
        <v>41</v>
      </c>
      <c r="D57" s="43"/>
      <c r="E57" s="77"/>
      <c r="F57" s="43"/>
      <c r="G57" s="105"/>
      <c r="H57" s="105"/>
      <c r="I57" s="105"/>
      <c r="J57" s="105"/>
      <c r="K57" s="105"/>
      <c r="L57" s="105"/>
      <c r="M57" s="107"/>
      <c r="N57" s="104"/>
      <c r="O57" s="93"/>
      <c r="P57" s="43"/>
      <c r="Q57" s="43"/>
      <c r="R57" s="43"/>
      <c r="S57" s="43"/>
      <c r="T57" s="43"/>
    </row>
    <row r="58" spans="2:20" ht="12.75">
      <c r="B58" s="44"/>
      <c r="C58" s="43"/>
      <c r="D58" s="43"/>
      <c r="E58" s="77"/>
      <c r="F58" s="43"/>
      <c r="G58" s="105"/>
      <c r="H58" s="105"/>
      <c r="I58" s="105"/>
      <c r="J58" s="105"/>
      <c r="K58" s="105"/>
      <c r="L58" s="105"/>
      <c r="M58" s="107"/>
      <c r="N58" s="104"/>
      <c r="O58" s="93"/>
      <c r="P58" s="43"/>
      <c r="Q58" s="43"/>
      <c r="R58" s="43"/>
      <c r="S58" s="43"/>
      <c r="T58" s="43"/>
    </row>
    <row r="59" spans="2:20" ht="12.75">
      <c r="B59" s="44"/>
      <c r="C59" s="110" t="s">
        <v>45</v>
      </c>
      <c r="D59" s="110" t="s">
        <v>46</v>
      </c>
      <c r="E59" s="111" t="s">
        <v>47</v>
      </c>
      <c r="F59" s="110" t="s">
        <v>48</v>
      </c>
      <c r="G59" s="112" t="s">
        <v>49</v>
      </c>
      <c r="H59" s="112" t="s">
        <v>50</v>
      </c>
      <c r="I59" s="110" t="s">
        <v>48</v>
      </c>
      <c r="J59" s="105"/>
      <c r="K59" s="105"/>
      <c r="L59" s="105"/>
      <c r="M59" s="107"/>
      <c r="N59" s="104"/>
      <c r="O59" s="93"/>
      <c r="P59" s="43"/>
      <c r="Q59" s="43"/>
      <c r="R59" s="43"/>
      <c r="S59" s="43"/>
      <c r="T59" s="43"/>
    </row>
    <row r="60" spans="2:20" ht="12.75">
      <c r="B60" s="44"/>
      <c r="C60" s="113" t="s">
        <v>51</v>
      </c>
      <c r="D60" s="114">
        <v>632.317449</v>
      </c>
      <c r="E60" s="115">
        <v>402.501032</v>
      </c>
      <c r="F60" s="116">
        <f aca="true" t="shared" si="8" ref="F60:F71">+E60/D60</f>
        <v>0.6365489875956278</v>
      </c>
      <c r="G60" s="117">
        <v>518.451387</v>
      </c>
      <c r="H60" s="117">
        <v>314.588918</v>
      </c>
      <c r="I60" s="116">
        <f aca="true" t="shared" si="9" ref="I60:I71">+H60/G60</f>
        <v>0.6067857582952131</v>
      </c>
      <c r="J60" s="105"/>
      <c r="K60" s="105"/>
      <c r="L60" s="105"/>
      <c r="M60" s="107"/>
      <c r="N60" s="104"/>
      <c r="O60" s="93"/>
      <c r="P60" s="43"/>
      <c r="Q60" s="43"/>
      <c r="R60" s="43"/>
      <c r="S60" s="43"/>
      <c r="T60" s="43"/>
    </row>
    <row r="61" spans="2:20" ht="12.75">
      <c r="B61" s="44"/>
      <c r="C61" s="113" t="s">
        <v>54</v>
      </c>
      <c r="D61" s="114">
        <v>601.876653</v>
      </c>
      <c r="E61" s="115">
        <v>299.922066</v>
      </c>
      <c r="F61" s="116">
        <f t="shared" si="8"/>
        <v>0.4983115136715561</v>
      </c>
      <c r="G61" s="117">
        <v>456.933581</v>
      </c>
      <c r="H61" s="117">
        <v>296.942864</v>
      </c>
      <c r="I61" s="116">
        <f t="shared" si="9"/>
        <v>0.6498600154318708</v>
      </c>
      <c r="J61" s="105"/>
      <c r="K61" s="105"/>
      <c r="L61" s="105"/>
      <c r="M61" s="107"/>
      <c r="N61" s="104"/>
      <c r="O61" s="93"/>
      <c r="P61" s="43"/>
      <c r="Q61" s="43"/>
      <c r="R61" s="43"/>
      <c r="S61" s="43"/>
      <c r="T61" s="43"/>
    </row>
    <row r="62" spans="2:20" ht="12.75">
      <c r="B62" s="44"/>
      <c r="C62" s="113" t="s">
        <v>56</v>
      </c>
      <c r="D62" s="114">
        <v>574.322125</v>
      </c>
      <c r="E62" s="115">
        <v>217.29813</v>
      </c>
      <c r="F62" s="116">
        <f t="shared" si="8"/>
        <v>0.3783558399391282</v>
      </c>
      <c r="G62" s="117">
        <v>485.427082</v>
      </c>
      <c r="H62" s="117">
        <v>400.076339</v>
      </c>
      <c r="I62" s="116">
        <f t="shared" si="9"/>
        <v>0.8241739157849459</v>
      </c>
      <c r="J62" s="105"/>
      <c r="K62" s="105"/>
      <c r="L62" s="105"/>
      <c r="M62" s="107"/>
      <c r="N62" s="104"/>
      <c r="O62" s="93"/>
      <c r="P62" s="43"/>
      <c r="Q62" s="43"/>
      <c r="R62" s="43"/>
      <c r="S62" s="43"/>
      <c r="T62" s="43"/>
    </row>
    <row r="63" spans="2:20" ht="12.75">
      <c r="B63" s="44"/>
      <c r="C63" s="113" t="s">
        <v>53</v>
      </c>
      <c r="D63" s="114">
        <v>345.921764</v>
      </c>
      <c r="E63" s="115">
        <v>266.481323</v>
      </c>
      <c r="F63" s="116">
        <f t="shared" si="8"/>
        <v>0.770351422583518</v>
      </c>
      <c r="G63" s="117">
        <v>275.040993</v>
      </c>
      <c r="H63" s="117">
        <v>233.425487</v>
      </c>
      <c r="I63" s="116">
        <f t="shared" si="9"/>
        <v>0.8486934418535931</v>
      </c>
      <c r="J63" s="105"/>
      <c r="K63" s="105"/>
      <c r="L63" s="105"/>
      <c r="M63" s="107"/>
      <c r="N63" s="104"/>
      <c r="O63" s="93"/>
      <c r="P63" s="43"/>
      <c r="Q63" s="43"/>
      <c r="R63" s="43"/>
      <c r="S63" s="43"/>
      <c r="T63" s="43"/>
    </row>
    <row r="64" spans="2:20" ht="12.75">
      <c r="B64" s="44"/>
      <c r="C64" s="113" t="s">
        <v>59</v>
      </c>
      <c r="D64" s="114">
        <v>146.416916</v>
      </c>
      <c r="E64" s="115">
        <v>102.031908</v>
      </c>
      <c r="F64" s="116">
        <f t="shared" si="8"/>
        <v>0.6968587427425394</v>
      </c>
      <c r="G64" s="117">
        <v>109.85812</v>
      </c>
      <c r="H64" s="117">
        <v>99.896571</v>
      </c>
      <c r="I64" s="116">
        <f t="shared" si="9"/>
        <v>0.909323507447606</v>
      </c>
      <c r="J64" s="105"/>
      <c r="K64" s="105"/>
      <c r="L64" s="105"/>
      <c r="M64" s="107"/>
      <c r="N64" s="104"/>
      <c r="O64" s="93"/>
      <c r="P64" s="43"/>
      <c r="Q64" s="43"/>
      <c r="R64" s="43"/>
      <c r="S64" s="43"/>
      <c r="T64" s="43"/>
    </row>
    <row r="65" spans="2:20" ht="12.75">
      <c r="B65" s="44"/>
      <c r="C65" s="113" t="s">
        <v>55</v>
      </c>
      <c r="D65" s="114">
        <v>69.263308</v>
      </c>
      <c r="E65" s="115">
        <v>52.642311</v>
      </c>
      <c r="F65" s="116">
        <f t="shared" si="8"/>
        <v>0.7600317183811088</v>
      </c>
      <c r="G65" s="117">
        <v>55.603515</v>
      </c>
      <c r="H65" s="117">
        <v>50.152248</v>
      </c>
      <c r="I65" s="116">
        <f t="shared" si="9"/>
        <v>0.9019618274132489</v>
      </c>
      <c r="J65" s="105"/>
      <c r="K65" s="105"/>
      <c r="L65" s="105"/>
      <c r="M65" s="107"/>
      <c r="N65" s="104"/>
      <c r="O65" s="93"/>
      <c r="P65" s="43"/>
      <c r="Q65" s="43"/>
      <c r="R65" s="43"/>
      <c r="S65" s="43"/>
      <c r="T65" s="43"/>
    </row>
    <row r="66" spans="2:20" ht="12.75">
      <c r="B66" s="44"/>
      <c r="C66" s="113" t="s">
        <v>63</v>
      </c>
      <c r="D66" s="114">
        <v>53.628668</v>
      </c>
      <c r="E66" s="115">
        <v>41.463285</v>
      </c>
      <c r="F66" s="116">
        <f t="shared" si="8"/>
        <v>0.7731552273496706</v>
      </c>
      <c r="G66" s="117">
        <v>35.029234</v>
      </c>
      <c r="H66" s="117">
        <v>32.933054</v>
      </c>
      <c r="I66" s="116">
        <f t="shared" si="9"/>
        <v>0.940159125375108</v>
      </c>
      <c r="J66" s="105"/>
      <c r="K66" s="105"/>
      <c r="L66" s="105"/>
      <c r="M66" s="107"/>
      <c r="N66" s="104"/>
      <c r="O66" s="93"/>
      <c r="P66" s="43"/>
      <c r="Q66" s="43"/>
      <c r="R66" s="43"/>
      <c r="S66" s="43"/>
      <c r="T66" s="43"/>
    </row>
    <row r="67" spans="2:20" ht="12.75">
      <c r="B67" s="44"/>
      <c r="C67" s="113" t="s">
        <v>60</v>
      </c>
      <c r="D67" s="114">
        <v>45.038444</v>
      </c>
      <c r="E67" s="115">
        <v>38.119936</v>
      </c>
      <c r="F67" s="116">
        <f t="shared" si="8"/>
        <v>0.8463866114024722</v>
      </c>
      <c r="G67" s="117">
        <v>45.869168</v>
      </c>
      <c r="H67" s="117">
        <v>43.495634</v>
      </c>
      <c r="I67" s="116">
        <f t="shared" si="9"/>
        <v>0.9482542609013532</v>
      </c>
      <c r="J67" s="105"/>
      <c r="K67" s="105"/>
      <c r="L67" s="105"/>
      <c r="M67" s="107"/>
      <c r="N67" s="104"/>
      <c r="O67" s="93"/>
      <c r="P67" s="43"/>
      <c r="Q67" s="43"/>
      <c r="R67" s="43"/>
      <c r="S67" s="43"/>
      <c r="T67" s="43"/>
    </row>
    <row r="68" spans="2:20" ht="12.75">
      <c r="B68" s="44"/>
      <c r="C68" s="113" t="s">
        <v>58</v>
      </c>
      <c r="D68" s="114">
        <v>30.268407</v>
      </c>
      <c r="E68" s="115">
        <v>19.255582</v>
      </c>
      <c r="F68" s="116">
        <f t="shared" si="8"/>
        <v>0.6361610639106313</v>
      </c>
      <c r="G68" s="117">
        <v>30.424631</v>
      </c>
      <c r="H68" s="117">
        <v>27.720807</v>
      </c>
      <c r="I68" s="116">
        <f t="shared" si="9"/>
        <v>0.9111304258710647</v>
      </c>
      <c r="J68" s="105"/>
      <c r="K68" s="105"/>
      <c r="L68" s="105"/>
      <c r="M68" s="107"/>
      <c r="N68" s="104"/>
      <c r="O68" s="93"/>
      <c r="P68" s="43"/>
      <c r="Q68" s="43"/>
      <c r="R68" s="43"/>
      <c r="S68" s="43"/>
      <c r="T68" s="43"/>
    </row>
    <row r="69" spans="2:20" ht="12.75">
      <c r="B69" s="44"/>
      <c r="C69" s="113" t="s">
        <v>64</v>
      </c>
      <c r="D69" s="114">
        <v>19.174317</v>
      </c>
      <c r="E69" s="115">
        <v>12.06278</v>
      </c>
      <c r="F69" s="116">
        <f t="shared" si="8"/>
        <v>0.6291113263643238</v>
      </c>
      <c r="G69" s="117">
        <v>16.030334</v>
      </c>
      <c r="H69" s="117">
        <v>14.847959</v>
      </c>
      <c r="I69" s="116">
        <f t="shared" si="9"/>
        <v>0.9262413995865588</v>
      </c>
      <c r="J69" s="105"/>
      <c r="K69" s="105"/>
      <c r="L69" s="105"/>
      <c r="M69" s="107"/>
      <c r="N69" s="104"/>
      <c r="O69" s="93"/>
      <c r="P69" s="43"/>
      <c r="Q69" s="43"/>
      <c r="R69" s="43"/>
      <c r="S69" s="43"/>
      <c r="T69" s="43"/>
    </row>
    <row r="70" spans="2:20" ht="12.75">
      <c r="B70" s="44"/>
      <c r="C70" s="113" t="s">
        <v>61</v>
      </c>
      <c r="D70" s="114">
        <v>39.411578</v>
      </c>
      <c r="E70" s="114">
        <v>25.119988</v>
      </c>
      <c r="F70" s="116">
        <f t="shared" si="8"/>
        <v>0.637375849299919</v>
      </c>
      <c r="G70" s="114">
        <v>42.673864</v>
      </c>
      <c r="H70" s="114">
        <v>36.593801</v>
      </c>
      <c r="I70" s="116">
        <f t="shared" si="9"/>
        <v>0.8575225576010647</v>
      </c>
      <c r="J70" s="105"/>
      <c r="K70" s="105"/>
      <c r="L70" s="105"/>
      <c r="M70" s="107"/>
      <c r="N70" s="104"/>
      <c r="O70" s="93"/>
      <c r="P70" s="43"/>
      <c r="Q70" s="43"/>
      <c r="R70" s="43"/>
      <c r="S70" s="43"/>
      <c r="T70" s="43"/>
    </row>
    <row r="71" spans="2:20" ht="12.75">
      <c r="B71" s="44"/>
      <c r="C71" s="123" t="s">
        <v>43</v>
      </c>
      <c r="D71" s="114">
        <v>2557.6396290000002</v>
      </c>
      <c r="E71" s="115">
        <v>1476.8983409999998</v>
      </c>
      <c r="F71" s="116">
        <f t="shared" si="8"/>
        <v>0.5774458310131226</v>
      </c>
      <c r="G71" s="117">
        <v>2071.341909</v>
      </c>
      <c r="H71" s="117">
        <v>1550.673682</v>
      </c>
      <c r="I71" s="116">
        <f t="shared" si="9"/>
        <v>0.748632408421955</v>
      </c>
      <c r="J71" s="105"/>
      <c r="K71" s="105"/>
      <c r="L71" s="105"/>
      <c r="M71" s="107"/>
      <c r="N71" s="104"/>
      <c r="O71" s="93"/>
      <c r="P71" s="43"/>
      <c r="Q71" s="43"/>
      <c r="R71" s="43"/>
      <c r="S71" s="43"/>
      <c r="T71" s="43"/>
    </row>
    <row r="72" spans="2:20" ht="12.75">
      <c r="B72" s="44"/>
      <c r="C72" s="43"/>
      <c r="D72" s="43"/>
      <c r="E72" s="77"/>
      <c r="F72" s="43"/>
      <c r="G72" s="105"/>
      <c r="H72" s="105"/>
      <c r="I72" s="105"/>
      <c r="J72" s="105"/>
      <c r="K72" s="105"/>
      <c r="L72" s="105"/>
      <c r="M72" s="107"/>
      <c r="N72" s="104"/>
      <c r="O72" s="93"/>
      <c r="P72" s="43"/>
      <c r="Q72" s="43"/>
      <c r="R72" s="43"/>
      <c r="S72" s="43"/>
      <c r="T72" s="43"/>
    </row>
    <row r="73" spans="2:20" ht="12.75">
      <c r="B73" s="44"/>
      <c r="C73" s="108" t="s">
        <v>65</v>
      </c>
      <c r="D73" s="43"/>
      <c r="E73" s="77"/>
      <c r="F73" s="43"/>
      <c r="G73" s="105"/>
      <c r="H73" s="105"/>
      <c r="I73" s="105"/>
      <c r="J73" s="105"/>
      <c r="K73" s="105"/>
      <c r="L73" s="105"/>
      <c r="M73" s="107"/>
      <c r="N73" s="104"/>
      <c r="O73" s="93"/>
      <c r="P73" s="43"/>
      <c r="Q73" s="43"/>
      <c r="R73" s="43"/>
      <c r="S73" s="43"/>
      <c r="T73" s="43"/>
    </row>
    <row r="74" spans="2:20" ht="12.75">
      <c r="B74" s="44"/>
      <c r="C74" s="43"/>
      <c r="D74" s="43"/>
      <c r="E74" s="77"/>
      <c r="F74" s="43"/>
      <c r="G74" s="105"/>
      <c r="H74" s="105"/>
      <c r="I74" s="105"/>
      <c r="J74" s="105"/>
      <c r="K74" s="105"/>
      <c r="L74" s="105"/>
      <c r="M74" s="107"/>
      <c r="N74" s="104"/>
      <c r="O74" s="93"/>
      <c r="P74" s="43"/>
      <c r="Q74" s="43"/>
      <c r="R74" s="43"/>
      <c r="S74" s="43"/>
      <c r="T74" s="43"/>
    </row>
    <row r="75" spans="2:20" ht="12.75">
      <c r="B75" s="44"/>
      <c r="C75" s="110" t="s">
        <v>45</v>
      </c>
      <c r="D75" s="110" t="s">
        <v>46</v>
      </c>
      <c r="E75" s="111" t="s">
        <v>47</v>
      </c>
      <c r="F75" s="110" t="s">
        <v>48</v>
      </c>
      <c r="G75" s="112" t="s">
        <v>49</v>
      </c>
      <c r="H75" s="112" t="s">
        <v>50</v>
      </c>
      <c r="I75" s="110" t="s">
        <v>48</v>
      </c>
      <c r="J75" s="105"/>
      <c r="K75" s="105"/>
      <c r="L75" s="105"/>
      <c r="M75" s="107"/>
      <c r="N75" s="104"/>
      <c r="O75" s="93"/>
      <c r="P75" s="43"/>
      <c r="Q75" s="43"/>
      <c r="R75" s="43"/>
      <c r="S75" s="43"/>
      <c r="T75" s="43"/>
    </row>
    <row r="76" spans="2:20" ht="12.75">
      <c r="B76" s="44"/>
      <c r="C76" s="113" t="s">
        <v>51</v>
      </c>
      <c r="D76" s="114">
        <v>1528.113248</v>
      </c>
      <c r="E76" s="115">
        <v>788.785035</v>
      </c>
      <c r="F76" s="116">
        <f aca="true" t="shared" si="10" ref="F76:F87">+E76/D76</f>
        <v>0.5161823156970627</v>
      </c>
      <c r="G76" s="117">
        <v>1267.203528</v>
      </c>
      <c r="H76" s="117">
        <v>734.089103</v>
      </c>
      <c r="I76" s="116">
        <f aca="true" t="shared" si="11" ref="I76:I87">+H76/G76</f>
        <v>0.5792985000275347</v>
      </c>
      <c r="J76" s="105"/>
      <c r="K76" s="105"/>
      <c r="L76" s="105"/>
      <c r="M76" s="107"/>
      <c r="N76" s="104"/>
      <c r="O76" s="93"/>
      <c r="P76" s="43"/>
      <c r="Q76" s="43"/>
      <c r="R76" s="43"/>
      <c r="S76" s="43"/>
      <c r="T76" s="43"/>
    </row>
    <row r="77" spans="2:20" ht="12.75">
      <c r="B77" s="44"/>
      <c r="C77" s="113" t="s">
        <v>55</v>
      </c>
      <c r="D77" s="114">
        <v>941.635319</v>
      </c>
      <c r="E77" s="115">
        <v>476.004677</v>
      </c>
      <c r="F77" s="116">
        <f t="shared" si="10"/>
        <v>0.5055085205443531</v>
      </c>
      <c r="G77" s="117">
        <v>778.743387</v>
      </c>
      <c r="H77" s="117">
        <v>409.378855</v>
      </c>
      <c r="I77" s="116">
        <f t="shared" si="11"/>
        <v>0.525691597301487</v>
      </c>
      <c r="J77" s="105"/>
      <c r="K77" s="105"/>
      <c r="L77" s="105"/>
      <c r="M77" s="107"/>
      <c r="N77" s="104"/>
      <c r="O77" s="93"/>
      <c r="P77" s="43"/>
      <c r="Q77" s="43"/>
      <c r="R77" s="43"/>
      <c r="S77" s="43"/>
      <c r="T77" s="43"/>
    </row>
    <row r="78" spans="2:20" ht="12.75">
      <c r="B78" s="44"/>
      <c r="C78" s="113" t="s">
        <v>54</v>
      </c>
      <c r="D78" s="114">
        <v>617.258992</v>
      </c>
      <c r="E78" s="115">
        <v>327.512285</v>
      </c>
      <c r="F78" s="116">
        <f t="shared" si="10"/>
        <v>0.5305913550790362</v>
      </c>
      <c r="G78" s="117">
        <v>573.101127</v>
      </c>
      <c r="H78" s="117">
        <v>366.864401</v>
      </c>
      <c r="I78" s="116">
        <f t="shared" si="11"/>
        <v>0.6401390325655387</v>
      </c>
      <c r="J78" s="105"/>
      <c r="K78" s="105"/>
      <c r="L78" s="105"/>
      <c r="M78" s="107"/>
      <c r="N78" s="104"/>
      <c r="O78" s="93"/>
      <c r="P78" s="43"/>
      <c r="Q78" s="43"/>
      <c r="R78" s="43"/>
      <c r="S78" s="43"/>
      <c r="T78" s="43"/>
    </row>
    <row r="79" spans="2:20" ht="12.75">
      <c r="B79" s="44"/>
      <c r="C79" s="113" t="s">
        <v>53</v>
      </c>
      <c r="D79" s="114">
        <v>532.583065</v>
      </c>
      <c r="E79" s="115">
        <v>277.813553</v>
      </c>
      <c r="F79" s="116">
        <f t="shared" si="10"/>
        <v>0.521634222447535</v>
      </c>
      <c r="G79" s="117">
        <v>528.062367</v>
      </c>
      <c r="H79" s="117">
        <v>316.77206</v>
      </c>
      <c r="I79" s="116">
        <f t="shared" si="11"/>
        <v>0.599876226362482</v>
      </c>
      <c r="J79" s="105"/>
      <c r="K79" s="105"/>
      <c r="L79" s="105"/>
      <c r="M79" s="107"/>
      <c r="N79" s="104"/>
      <c r="O79" s="93"/>
      <c r="P79" s="43"/>
      <c r="Q79" s="43"/>
      <c r="R79" s="43"/>
      <c r="S79" s="43"/>
      <c r="T79" s="43"/>
    </row>
    <row r="80" spans="2:20" ht="12.75">
      <c r="B80" s="44"/>
      <c r="C80" s="113" t="s">
        <v>59</v>
      </c>
      <c r="D80" s="114">
        <v>513.004382</v>
      </c>
      <c r="E80" s="115">
        <v>271.823869</v>
      </c>
      <c r="F80" s="116">
        <f t="shared" si="10"/>
        <v>0.5298665635959422</v>
      </c>
      <c r="G80" s="117">
        <v>400.839123</v>
      </c>
      <c r="H80" s="117">
        <v>273.295901</v>
      </c>
      <c r="I80" s="116">
        <f t="shared" si="11"/>
        <v>0.6818094475274062</v>
      </c>
      <c r="J80" s="105"/>
      <c r="K80" s="105"/>
      <c r="L80" s="105"/>
      <c r="M80" s="107"/>
      <c r="N80" s="104"/>
      <c r="O80" s="93"/>
      <c r="P80" s="43"/>
      <c r="Q80" s="43"/>
      <c r="R80" s="43"/>
      <c r="S80" s="43"/>
      <c r="T80" s="43"/>
    </row>
    <row r="81" spans="2:20" ht="12.75">
      <c r="B81" s="44"/>
      <c r="C81" s="113" t="s">
        <v>58</v>
      </c>
      <c r="D81" s="114">
        <v>437.404898</v>
      </c>
      <c r="E81" s="115">
        <v>229.625657</v>
      </c>
      <c r="F81" s="116">
        <f t="shared" si="10"/>
        <v>0.5249727610503346</v>
      </c>
      <c r="G81" s="117">
        <v>305.898029</v>
      </c>
      <c r="H81" s="117">
        <v>205.816816</v>
      </c>
      <c r="I81" s="116">
        <f t="shared" si="11"/>
        <v>0.6728281861534975</v>
      </c>
      <c r="J81" s="105"/>
      <c r="K81" s="105"/>
      <c r="L81" s="105"/>
      <c r="M81" s="107"/>
      <c r="N81" s="104"/>
      <c r="O81" s="93"/>
      <c r="P81" s="43"/>
      <c r="Q81" s="43"/>
      <c r="R81" s="43"/>
      <c r="S81" s="43"/>
      <c r="T81" s="43"/>
    </row>
    <row r="82" spans="2:20" ht="12.75">
      <c r="B82" s="44"/>
      <c r="C82" s="113" t="s">
        <v>66</v>
      </c>
      <c r="D82" s="114">
        <v>288.59004</v>
      </c>
      <c r="E82" s="115">
        <v>174.462516</v>
      </c>
      <c r="F82" s="116">
        <f t="shared" si="10"/>
        <v>0.6045340857917342</v>
      </c>
      <c r="G82" s="117">
        <v>258.141784</v>
      </c>
      <c r="H82" s="117">
        <v>147.886256</v>
      </c>
      <c r="I82" s="116">
        <f t="shared" si="11"/>
        <v>0.5728877119714956</v>
      </c>
      <c r="J82" s="105"/>
      <c r="K82" s="105"/>
      <c r="L82" s="105"/>
      <c r="M82" s="107"/>
      <c r="N82" s="104"/>
      <c r="O82" s="93"/>
      <c r="P82" s="43"/>
      <c r="Q82" s="43"/>
      <c r="R82" s="43"/>
      <c r="S82" s="43"/>
      <c r="T82" s="43"/>
    </row>
    <row r="83" spans="2:20" ht="12.75">
      <c r="B83" s="44"/>
      <c r="C83" s="113" t="s">
        <v>56</v>
      </c>
      <c r="D83" s="114">
        <v>188.389578</v>
      </c>
      <c r="E83" s="115">
        <v>75.003173</v>
      </c>
      <c r="F83" s="116">
        <f t="shared" si="10"/>
        <v>0.39812803763486326</v>
      </c>
      <c r="G83" s="117">
        <v>148.468848</v>
      </c>
      <c r="H83" s="117">
        <v>73.104804</v>
      </c>
      <c r="I83" s="116">
        <f t="shared" si="11"/>
        <v>0.49239153522629875</v>
      </c>
      <c r="J83" s="105"/>
      <c r="K83" s="105"/>
      <c r="L83" s="105"/>
      <c r="M83" s="107"/>
      <c r="N83" s="104"/>
      <c r="O83" s="93"/>
      <c r="P83" s="43"/>
      <c r="Q83" s="43"/>
      <c r="R83" s="43"/>
      <c r="S83" s="43"/>
      <c r="T83" s="43"/>
    </row>
    <row r="84" spans="2:20" ht="12.75">
      <c r="B84" s="44"/>
      <c r="C84" s="113" t="s">
        <v>60</v>
      </c>
      <c r="D84" s="114">
        <v>181.409978</v>
      </c>
      <c r="E84" s="115">
        <v>92.682285</v>
      </c>
      <c r="F84" s="116">
        <f t="shared" si="10"/>
        <v>0.5108995989184233</v>
      </c>
      <c r="G84" s="117">
        <v>143.202968</v>
      </c>
      <c r="H84" s="117">
        <v>96.918997</v>
      </c>
      <c r="I84" s="116">
        <f t="shared" si="11"/>
        <v>0.6767946108491272</v>
      </c>
      <c r="J84" s="105"/>
      <c r="K84" s="105"/>
      <c r="L84" s="105"/>
      <c r="M84" s="107"/>
      <c r="N84" s="104"/>
      <c r="O84" s="93"/>
      <c r="P84" s="43"/>
      <c r="Q84" s="43"/>
      <c r="R84" s="43"/>
      <c r="S84" s="43"/>
      <c r="T84" s="43"/>
    </row>
    <row r="85" spans="2:20" ht="12.75">
      <c r="B85" s="44"/>
      <c r="C85" s="113" t="s">
        <v>63</v>
      </c>
      <c r="D85" s="114">
        <v>159.960968</v>
      </c>
      <c r="E85" s="115">
        <v>94.133496</v>
      </c>
      <c r="F85" s="116">
        <f t="shared" si="10"/>
        <v>0.5884779091859459</v>
      </c>
      <c r="G85" s="117">
        <v>143.765824</v>
      </c>
      <c r="H85" s="117">
        <v>98.817453</v>
      </c>
      <c r="I85" s="116">
        <f t="shared" si="11"/>
        <v>0.6873500965013771</v>
      </c>
      <c r="J85" s="105"/>
      <c r="K85" s="105"/>
      <c r="L85" s="105"/>
      <c r="M85" s="107"/>
      <c r="N85" s="104"/>
      <c r="O85" s="93"/>
      <c r="P85" s="43"/>
      <c r="Q85" s="43"/>
      <c r="R85" s="43"/>
      <c r="S85" s="43"/>
      <c r="T85" s="43"/>
    </row>
    <row r="86" spans="2:20" ht="12.75">
      <c r="B86" s="44"/>
      <c r="C86" s="113" t="s">
        <v>61</v>
      </c>
      <c r="D86" s="114">
        <v>252.064528</v>
      </c>
      <c r="E86" s="114">
        <v>148.81393</v>
      </c>
      <c r="F86" s="116">
        <f t="shared" si="10"/>
        <v>0.5903802934143911</v>
      </c>
      <c r="G86" s="114">
        <v>230.644568</v>
      </c>
      <c r="H86" s="114">
        <v>116.40104</v>
      </c>
      <c r="I86" s="116">
        <f t="shared" si="11"/>
        <v>0.5046771359471167</v>
      </c>
      <c r="J86" s="105"/>
      <c r="K86" s="105"/>
      <c r="L86" s="105"/>
      <c r="M86" s="107"/>
      <c r="N86" s="104"/>
      <c r="O86" s="93"/>
      <c r="P86" s="43"/>
      <c r="Q86" s="43"/>
      <c r="R86" s="43"/>
      <c r="S86" s="43"/>
      <c r="T86" s="43"/>
    </row>
    <row r="87" spans="2:20" ht="12.75">
      <c r="B87" s="44"/>
      <c r="C87" s="123" t="s">
        <v>43</v>
      </c>
      <c r="D87" s="114">
        <v>5640.414996</v>
      </c>
      <c r="E87" s="115">
        <v>2956.6604759999996</v>
      </c>
      <c r="F87" s="116">
        <f t="shared" si="10"/>
        <v>0.5241920103568208</v>
      </c>
      <c r="G87" s="117">
        <v>4778.071553</v>
      </c>
      <c r="H87" s="117">
        <v>2839.3456860000006</v>
      </c>
      <c r="I87" s="116">
        <f t="shared" si="11"/>
        <v>0.5942451163623251</v>
      </c>
      <c r="J87" s="105"/>
      <c r="K87" s="105"/>
      <c r="L87" s="105"/>
      <c r="M87" s="107"/>
      <c r="N87" s="104"/>
      <c r="O87" s="93"/>
      <c r="P87" s="43"/>
      <c r="Q87" s="43"/>
      <c r="R87" s="43"/>
      <c r="S87" s="43"/>
      <c r="T87" s="43"/>
    </row>
    <row r="88" spans="2:20" ht="12.75">
      <c r="B88" s="44"/>
      <c r="C88" s="43"/>
      <c r="D88" s="43"/>
      <c r="E88" s="77"/>
      <c r="F88" s="105"/>
      <c r="G88" s="105"/>
      <c r="H88" s="106"/>
      <c r="I88" s="105"/>
      <c r="J88" s="105"/>
      <c r="K88" s="105"/>
      <c r="L88" s="105"/>
      <c r="M88" s="107"/>
      <c r="N88" s="104"/>
      <c r="O88" s="93"/>
      <c r="P88" s="43"/>
      <c r="Q88" s="43"/>
      <c r="R88" s="43"/>
      <c r="S88" s="43"/>
      <c r="T88" s="43"/>
    </row>
    <row r="89" spans="2:20" ht="12.75">
      <c r="B89" s="44"/>
      <c r="C89" s="43"/>
      <c r="D89" s="43"/>
      <c r="E89" s="77"/>
      <c r="F89" s="105"/>
      <c r="G89" s="105"/>
      <c r="H89" s="106"/>
      <c r="I89" s="105"/>
      <c r="J89" s="105"/>
      <c r="K89" s="105"/>
      <c r="L89" s="105"/>
      <c r="M89" s="107"/>
      <c r="N89" s="104"/>
      <c r="O89" s="93"/>
      <c r="P89" s="43"/>
      <c r="Q89" s="43"/>
      <c r="R89" s="43"/>
      <c r="S89" s="43"/>
      <c r="T89" s="43"/>
    </row>
    <row r="90" spans="2:20" ht="12.75">
      <c r="B90" s="44"/>
      <c r="C90" s="43"/>
      <c r="D90" s="43"/>
      <c r="E90" s="77"/>
      <c r="F90" s="105"/>
      <c r="G90" s="105"/>
      <c r="H90" s="106"/>
      <c r="I90" s="105"/>
      <c r="J90" s="105"/>
      <c r="K90" s="105"/>
      <c r="L90" s="105"/>
      <c r="M90" s="107"/>
      <c r="N90" s="104"/>
      <c r="O90" s="93"/>
      <c r="P90" s="43"/>
      <c r="Q90" s="43"/>
      <c r="R90" s="43"/>
      <c r="S90" s="43"/>
      <c r="T90" s="43"/>
    </row>
    <row r="91" spans="2:20" ht="12.75">
      <c r="B91" s="44"/>
      <c r="C91" s="108" t="s">
        <v>67</v>
      </c>
      <c r="D91" s="43"/>
      <c r="E91" s="77"/>
      <c r="F91" s="105"/>
      <c r="G91" s="105"/>
      <c r="H91" s="106"/>
      <c r="I91" s="105"/>
      <c r="J91" s="105"/>
      <c r="K91" s="105"/>
      <c r="L91" s="105"/>
      <c r="M91" s="107"/>
      <c r="N91" s="104"/>
      <c r="O91" s="93"/>
      <c r="P91" s="43"/>
      <c r="Q91" s="43"/>
      <c r="R91" s="43"/>
      <c r="S91" s="43"/>
      <c r="T91" s="43"/>
    </row>
    <row r="92" spans="2:20" ht="12.75">
      <c r="B92" s="44"/>
      <c r="C92" s="108"/>
      <c r="D92" s="43"/>
      <c r="E92" s="77"/>
      <c r="F92" s="105"/>
      <c r="G92" s="105"/>
      <c r="H92" s="106"/>
      <c r="I92" s="105"/>
      <c r="J92" s="105"/>
      <c r="K92" s="105"/>
      <c r="L92" s="105"/>
      <c r="M92" s="107"/>
      <c r="N92" s="104"/>
      <c r="O92" s="93"/>
      <c r="P92" s="43"/>
      <c r="Q92" s="43"/>
      <c r="R92" s="43"/>
      <c r="S92" s="43"/>
      <c r="T92" s="43"/>
    </row>
    <row r="93" spans="2:20" ht="12.75">
      <c r="B93" s="44"/>
      <c r="C93" s="108" t="s">
        <v>40</v>
      </c>
      <c r="D93" s="43"/>
      <c r="E93" s="77"/>
      <c r="F93" s="105"/>
      <c r="G93" s="105"/>
      <c r="H93" s="106"/>
      <c r="I93" s="105"/>
      <c r="J93" s="105"/>
      <c r="K93" s="105"/>
      <c r="L93" s="105"/>
      <c r="M93" s="107"/>
      <c r="N93" s="104"/>
      <c r="O93" s="93"/>
      <c r="P93" s="43"/>
      <c r="Q93" s="43"/>
      <c r="R93" s="43"/>
      <c r="S93" s="43"/>
      <c r="T93" s="43"/>
    </row>
    <row r="94" spans="2:20" ht="12.75">
      <c r="B94" s="44"/>
      <c r="C94" s="43"/>
      <c r="D94" s="43"/>
      <c r="E94" s="77"/>
      <c r="F94" s="105"/>
      <c r="G94" s="105"/>
      <c r="H94" s="106"/>
      <c r="I94" s="105"/>
      <c r="J94" s="105"/>
      <c r="K94" s="105"/>
      <c r="L94" s="105"/>
      <c r="M94" s="107"/>
      <c r="N94" s="104"/>
      <c r="O94" s="93"/>
      <c r="P94" s="43"/>
      <c r="Q94" s="43"/>
      <c r="R94" s="43"/>
      <c r="S94" s="43"/>
      <c r="T94" s="43"/>
    </row>
    <row r="95" spans="2:20" ht="12.75">
      <c r="B95" s="44"/>
      <c r="C95" s="124" t="s">
        <v>68</v>
      </c>
      <c r="D95" s="124" t="s">
        <v>46</v>
      </c>
      <c r="E95" s="125" t="s">
        <v>47</v>
      </c>
      <c r="F95" s="124" t="s">
        <v>48</v>
      </c>
      <c r="G95" s="124" t="s">
        <v>49</v>
      </c>
      <c r="H95" s="124" t="s">
        <v>50</v>
      </c>
      <c r="I95" s="124" t="s">
        <v>48</v>
      </c>
      <c r="J95" s="105"/>
      <c r="K95" s="105"/>
      <c r="L95" s="105"/>
      <c r="M95" s="107"/>
      <c r="N95" s="104"/>
      <c r="O95" s="93"/>
      <c r="P95" s="43"/>
      <c r="Q95" s="43"/>
      <c r="R95" s="43"/>
      <c r="S95" s="43"/>
      <c r="T95" s="43"/>
    </row>
    <row r="96" spans="2:20" ht="12.75">
      <c r="B96" s="44"/>
      <c r="C96" s="113" t="s">
        <v>69</v>
      </c>
      <c r="D96" s="114">
        <v>2956.338393</v>
      </c>
      <c r="E96" s="115">
        <v>2049.907604</v>
      </c>
      <c r="F96" s="116">
        <f aca="true" t="shared" si="12" ref="F96:F103">+E96/D96</f>
        <v>0.6933941015865297</v>
      </c>
      <c r="G96" s="117">
        <v>357.180726</v>
      </c>
      <c r="H96" s="117">
        <v>119.870073</v>
      </c>
      <c r="I96" s="116">
        <f aca="true" t="shared" si="13" ref="I96:I103">+H96/G96</f>
        <v>0.33560061972660865</v>
      </c>
      <c r="J96" s="126">
        <f>+D96/$D$103</f>
        <v>0.7513646047488373</v>
      </c>
      <c r="K96" s="105"/>
      <c r="L96" s="105"/>
      <c r="M96" s="107"/>
      <c r="N96" s="104"/>
      <c r="O96" s="93"/>
      <c r="P96" s="43"/>
      <c r="Q96" s="43"/>
      <c r="R96" s="43"/>
      <c r="S96" s="43"/>
      <c r="T96" s="43"/>
    </row>
    <row r="97" spans="2:20" ht="12.75">
      <c r="B97" s="44"/>
      <c r="C97" s="113" t="s">
        <v>70</v>
      </c>
      <c r="D97" s="114">
        <v>456.339092</v>
      </c>
      <c r="E97" s="115">
        <v>310.113584</v>
      </c>
      <c r="F97" s="116">
        <f t="shared" si="12"/>
        <v>0.6795683066310699</v>
      </c>
      <c r="G97" s="117">
        <v>170.661459</v>
      </c>
      <c r="H97" s="117">
        <v>108.139297</v>
      </c>
      <c r="I97" s="116">
        <f t="shared" si="13"/>
        <v>0.6336480282873944</v>
      </c>
      <c r="J97" s="126">
        <f aca="true" t="shared" si="14" ref="J97:J102">+D97/$D$103</f>
        <v>0.11598030939350024</v>
      </c>
      <c r="K97" s="105"/>
      <c r="L97" s="105"/>
      <c r="M97" s="107"/>
      <c r="N97" s="104"/>
      <c r="O97" s="93"/>
      <c r="P97" s="43"/>
      <c r="Q97" s="43"/>
      <c r="R97" s="43"/>
      <c r="S97" s="43"/>
      <c r="T97" s="43"/>
    </row>
    <row r="98" spans="2:20" ht="12.75">
      <c r="B98" s="44"/>
      <c r="C98" s="113" t="s">
        <v>71</v>
      </c>
      <c r="D98" s="114">
        <v>227.488788</v>
      </c>
      <c r="E98" s="115">
        <v>69.21861</v>
      </c>
      <c r="F98" s="116">
        <f t="shared" si="12"/>
        <v>0.3042726219984081</v>
      </c>
      <c r="G98" s="117">
        <v>238.410397</v>
      </c>
      <c r="H98" s="117">
        <v>160.607719</v>
      </c>
      <c r="I98" s="116">
        <f t="shared" si="13"/>
        <v>0.6736607170701536</v>
      </c>
      <c r="J98" s="126">
        <f t="shared" si="14"/>
        <v>0.057817137471519495</v>
      </c>
      <c r="K98" s="105"/>
      <c r="L98" s="105"/>
      <c r="M98" s="107"/>
      <c r="N98" s="104"/>
      <c r="O98" s="93"/>
      <c r="P98" s="43"/>
      <c r="Q98" s="43"/>
      <c r="R98" s="43"/>
      <c r="S98" s="43"/>
      <c r="T98" s="43"/>
    </row>
    <row r="99" spans="2:20" ht="12.75">
      <c r="B99" s="44"/>
      <c r="C99" s="113" t="s">
        <v>72</v>
      </c>
      <c r="D99" s="114">
        <v>221.18572</v>
      </c>
      <c r="E99" s="115">
        <v>101.940133</v>
      </c>
      <c r="F99" s="116">
        <f t="shared" si="12"/>
        <v>0.46088026387960307</v>
      </c>
      <c r="G99" s="117">
        <v>1474.962676</v>
      </c>
      <c r="H99" s="117">
        <v>1394.247954</v>
      </c>
      <c r="I99" s="116">
        <f t="shared" si="13"/>
        <v>0.9452767698373947</v>
      </c>
      <c r="J99" s="126">
        <f t="shared" si="14"/>
        <v>0.05621518885571196</v>
      </c>
      <c r="K99" s="105"/>
      <c r="L99" s="105"/>
      <c r="M99" s="107"/>
      <c r="N99" s="104"/>
      <c r="O99" s="93"/>
      <c r="P99" s="43"/>
      <c r="Q99" s="43"/>
      <c r="R99" s="43"/>
      <c r="S99" s="43"/>
      <c r="T99" s="43"/>
    </row>
    <row r="100" spans="2:20" ht="12.75">
      <c r="B100" s="44"/>
      <c r="C100" s="113" t="s">
        <v>73</v>
      </c>
      <c r="D100" s="114">
        <v>73.273586</v>
      </c>
      <c r="E100" s="115">
        <v>44.16653</v>
      </c>
      <c r="F100" s="116">
        <f t="shared" si="12"/>
        <v>0.6027619557203056</v>
      </c>
      <c r="G100" s="117">
        <v>43.5892</v>
      </c>
      <c r="H100" s="117">
        <v>26.260502</v>
      </c>
      <c r="I100" s="116">
        <f t="shared" si="13"/>
        <v>0.6024543235480349</v>
      </c>
      <c r="J100" s="126">
        <f t="shared" si="14"/>
        <v>0.01862275953043104</v>
      </c>
      <c r="K100" s="105"/>
      <c r="L100" s="105"/>
      <c r="M100" s="107"/>
      <c r="N100" s="104"/>
      <c r="O100" s="93"/>
      <c r="P100" s="43"/>
      <c r="Q100" s="43"/>
      <c r="R100" s="43"/>
      <c r="S100" s="43"/>
      <c r="T100" s="43"/>
    </row>
    <row r="101" spans="2:20" ht="12.75">
      <c r="B101" s="44"/>
      <c r="C101" s="113"/>
      <c r="D101" s="114"/>
      <c r="E101" s="115"/>
      <c r="F101" s="116" t="e">
        <f t="shared" si="12"/>
        <v>#DIV/0!</v>
      </c>
      <c r="G101" s="127"/>
      <c r="H101" s="128"/>
      <c r="I101" s="116" t="e">
        <f t="shared" si="13"/>
        <v>#DIV/0!</v>
      </c>
      <c r="J101" s="126">
        <f t="shared" si="14"/>
        <v>0</v>
      </c>
      <c r="K101" s="105"/>
      <c r="L101" s="105"/>
      <c r="M101" s="107"/>
      <c r="N101" s="104"/>
      <c r="O101" s="93"/>
      <c r="P101" s="43"/>
      <c r="Q101" s="43"/>
      <c r="R101" s="43"/>
      <c r="S101" s="43"/>
      <c r="T101" s="43"/>
    </row>
    <row r="102" spans="2:20" ht="12.75">
      <c r="B102" s="44"/>
      <c r="C102" s="113"/>
      <c r="D102" s="114"/>
      <c r="E102" s="114"/>
      <c r="F102" s="116" t="e">
        <f t="shared" si="12"/>
        <v>#DIV/0!</v>
      </c>
      <c r="G102" s="114"/>
      <c r="H102" s="114"/>
      <c r="I102" s="116" t="e">
        <f t="shared" si="13"/>
        <v>#DIV/0!</v>
      </c>
      <c r="J102" s="126">
        <f t="shared" si="14"/>
        <v>0</v>
      </c>
      <c r="K102" s="105"/>
      <c r="L102" s="105"/>
      <c r="M102" s="107"/>
      <c r="N102" s="104"/>
      <c r="O102" s="93"/>
      <c r="P102" s="43"/>
      <c r="Q102" s="43"/>
      <c r="R102" s="43"/>
      <c r="S102" s="43"/>
      <c r="T102" s="43"/>
    </row>
    <row r="103" spans="2:20" ht="12.75">
      <c r="B103" s="44"/>
      <c r="C103" s="123" t="s">
        <v>43</v>
      </c>
      <c r="D103" s="115">
        <f>SUM(D96:D102)</f>
        <v>3934.625579</v>
      </c>
      <c r="E103" s="115">
        <f>SUM(E96:E102)</f>
        <v>2575.346461</v>
      </c>
      <c r="F103" s="116">
        <f t="shared" si="12"/>
        <v>0.654534061575062</v>
      </c>
      <c r="G103" s="115">
        <f>SUM(G96:G102)</f>
        <v>2284.804458</v>
      </c>
      <c r="H103" s="115">
        <f>SUM(H96:H102)</f>
        <v>1809.125545</v>
      </c>
      <c r="I103" s="116">
        <f t="shared" si="13"/>
        <v>0.7918076046576061</v>
      </c>
      <c r="J103" s="105"/>
      <c r="K103" s="105"/>
      <c r="L103" s="105"/>
      <c r="M103" s="107"/>
      <c r="N103" s="104"/>
      <c r="O103" s="93"/>
      <c r="P103" s="43"/>
      <c r="Q103" s="43"/>
      <c r="R103" s="43"/>
      <c r="S103" s="43"/>
      <c r="T103" s="43"/>
    </row>
    <row r="104" spans="2:20" ht="12.75">
      <c r="B104" s="44"/>
      <c r="C104" s="43"/>
      <c r="D104" s="43"/>
      <c r="E104" s="77"/>
      <c r="F104" s="105"/>
      <c r="G104" s="105"/>
      <c r="H104" s="106"/>
      <c r="I104" s="105"/>
      <c r="J104" s="105"/>
      <c r="K104" s="105"/>
      <c r="L104" s="105"/>
      <c r="M104" s="107"/>
      <c r="N104" s="104"/>
      <c r="O104" s="93"/>
      <c r="P104" s="43"/>
      <c r="Q104" s="43"/>
      <c r="R104" s="43"/>
      <c r="S104" s="43"/>
      <c r="T104" s="43"/>
    </row>
    <row r="105" spans="2:20" ht="12.75">
      <c r="B105" s="44"/>
      <c r="C105" s="108" t="s">
        <v>41</v>
      </c>
      <c r="D105" s="43"/>
      <c r="E105" s="77"/>
      <c r="F105" s="105"/>
      <c r="G105" s="105"/>
      <c r="H105" s="106"/>
      <c r="I105" s="105"/>
      <c r="J105" s="105"/>
      <c r="K105" s="105"/>
      <c r="L105" s="105"/>
      <c r="M105" s="107"/>
      <c r="N105" s="104"/>
      <c r="O105" s="93"/>
      <c r="P105" s="43"/>
      <c r="Q105" s="43"/>
      <c r="R105" s="43"/>
      <c r="S105" s="43"/>
      <c r="T105" s="43"/>
    </row>
    <row r="106" spans="2:20" ht="12.75">
      <c r="B106" s="44"/>
      <c r="C106" s="43"/>
      <c r="D106" s="43"/>
      <c r="E106" s="77"/>
      <c r="F106" s="105"/>
      <c r="G106" s="105"/>
      <c r="H106" s="106"/>
      <c r="I106" s="105"/>
      <c r="J106" s="105"/>
      <c r="K106" s="105"/>
      <c r="L106" s="105"/>
      <c r="M106" s="107"/>
      <c r="N106" s="104"/>
      <c r="O106" s="93"/>
      <c r="P106" s="43"/>
      <c r="Q106" s="43"/>
      <c r="R106" s="43"/>
      <c r="S106" s="43"/>
      <c r="T106" s="43"/>
    </row>
    <row r="107" spans="2:20" ht="12.75">
      <c r="B107" s="44"/>
      <c r="C107" s="124" t="s">
        <v>68</v>
      </c>
      <c r="D107" s="124" t="s">
        <v>46</v>
      </c>
      <c r="E107" s="125" t="s">
        <v>47</v>
      </c>
      <c r="F107" s="124" t="s">
        <v>48</v>
      </c>
      <c r="G107" s="124" t="s">
        <v>49</v>
      </c>
      <c r="H107" s="124" t="s">
        <v>50</v>
      </c>
      <c r="I107" s="124" t="s">
        <v>48</v>
      </c>
      <c r="J107" s="105"/>
      <c r="K107" s="105"/>
      <c r="L107" s="105"/>
      <c r="M107" s="107"/>
      <c r="N107" s="104"/>
      <c r="O107" s="93"/>
      <c r="P107" s="43"/>
      <c r="Q107" s="43"/>
      <c r="R107" s="43"/>
      <c r="S107" s="43"/>
      <c r="T107" s="43"/>
    </row>
    <row r="108" spans="2:20" ht="12.75">
      <c r="B108" s="44"/>
      <c r="C108" s="113" t="s">
        <v>69</v>
      </c>
      <c r="D108" s="114">
        <v>1801.496567</v>
      </c>
      <c r="E108" s="115">
        <v>991.201649</v>
      </c>
      <c r="F108" s="116">
        <f aca="true" t="shared" si="15" ref="F108:F115">+E108/D108</f>
        <v>0.550210123714324</v>
      </c>
      <c r="G108" s="117">
        <v>504.813771</v>
      </c>
      <c r="H108" s="117">
        <v>173.342162</v>
      </c>
      <c r="I108" s="116">
        <f aca="true" t="shared" si="16" ref="I108:I115">+H108/G108</f>
        <v>0.34337843370758603</v>
      </c>
      <c r="J108" s="126">
        <f>+D108/$D$115</f>
        <v>0.7043590295417651</v>
      </c>
      <c r="K108" s="105"/>
      <c r="L108" s="105"/>
      <c r="M108" s="107"/>
      <c r="N108" s="104"/>
      <c r="O108" s="93"/>
      <c r="P108" s="43"/>
      <c r="Q108" s="43"/>
      <c r="R108" s="43"/>
      <c r="S108" s="43"/>
      <c r="T108" s="43"/>
    </row>
    <row r="109" spans="2:20" ht="12.75">
      <c r="B109" s="44"/>
      <c r="C109" s="113" t="s">
        <v>71</v>
      </c>
      <c r="D109" s="114">
        <v>616.037643</v>
      </c>
      <c r="E109" s="115">
        <v>417.657828</v>
      </c>
      <c r="F109" s="116">
        <f t="shared" si="15"/>
        <v>0.6779745243587331</v>
      </c>
      <c r="G109" s="117">
        <v>472.129306</v>
      </c>
      <c r="H109" s="117">
        <v>401.525041</v>
      </c>
      <c r="I109" s="116">
        <f t="shared" si="16"/>
        <v>0.850455660975216</v>
      </c>
      <c r="J109" s="126">
        <f aca="true" t="shared" si="17" ref="J109:J115">+D109/$D$115</f>
        <v>0.24086178365982772</v>
      </c>
      <c r="K109" s="105"/>
      <c r="L109" s="105"/>
      <c r="M109" s="107"/>
      <c r="N109" s="104"/>
      <c r="O109" s="93"/>
      <c r="P109" s="43"/>
      <c r="Q109" s="43"/>
      <c r="R109" s="43"/>
      <c r="S109" s="43"/>
      <c r="T109" s="43"/>
    </row>
    <row r="110" spans="2:20" ht="12.75">
      <c r="B110" s="44"/>
      <c r="C110" s="113" t="s">
        <v>72</v>
      </c>
      <c r="D110" s="114">
        <v>104.128625</v>
      </c>
      <c r="E110" s="115">
        <v>48.333017</v>
      </c>
      <c r="F110" s="116">
        <f t="shared" si="15"/>
        <v>0.46416647679732637</v>
      </c>
      <c r="G110" s="117">
        <v>1050.36127</v>
      </c>
      <c r="H110" s="117">
        <v>948.303097</v>
      </c>
      <c r="I110" s="116">
        <f t="shared" si="16"/>
        <v>0.9028351711787697</v>
      </c>
      <c r="J110" s="126">
        <f t="shared" si="17"/>
        <v>0.04071278213683012</v>
      </c>
      <c r="K110" s="105"/>
      <c r="L110" s="105"/>
      <c r="M110" s="107"/>
      <c r="N110" s="104"/>
      <c r="O110" s="93"/>
      <c r="P110" s="43"/>
      <c r="Q110" s="43"/>
      <c r="R110" s="43"/>
      <c r="S110" s="43"/>
      <c r="T110" s="43"/>
    </row>
    <row r="111" spans="2:20" ht="12.75">
      <c r="B111" s="44"/>
      <c r="C111" s="113" t="s">
        <v>70</v>
      </c>
      <c r="D111" s="114">
        <v>25.778731</v>
      </c>
      <c r="E111" s="115">
        <v>16.649867</v>
      </c>
      <c r="F111" s="116">
        <f t="shared" si="15"/>
        <v>0.6458761294339896</v>
      </c>
      <c r="G111" s="117">
        <v>36.901646</v>
      </c>
      <c r="H111" s="117">
        <v>24.359255</v>
      </c>
      <c r="I111" s="116">
        <f t="shared" si="16"/>
        <v>0.6601129662346228</v>
      </c>
      <c r="J111" s="126">
        <f t="shared" si="17"/>
        <v>0.010079109937031712</v>
      </c>
      <c r="K111" s="105"/>
      <c r="L111" s="105"/>
      <c r="M111" s="107"/>
      <c r="N111" s="104"/>
      <c r="O111" s="93"/>
      <c r="P111" s="43"/>
      <c r="Q111" s="43"/>
      <c r="R111" s="43"/>
      <c r="S111" s="43"/>
      <c r="T111" s="43"/>
    </row>
    <row r="112" spans="2:20" ht="12.75">
      <c r="B112" s="44"/>
      <c r="C112" s="113" t="s">
        <v>73</v>
      </c>
      <c r="D112" s="114">
        <v>10.198063</v>
      </c>
      <c r="E112" s="115">
        <v>3.05598</v>
      </c>
      <c r="F112" s="116">
        <f t="shared" si="15"/>
        <v>0.2996627889041282</v>
      </c>
      <c r="G112" s="117">
        <v>7.195599</v>
      </c>
      <c r="H112" s="117">
        <v>3.203811</v>
      </c>
      <c r="I112" s="116">
        <f t="shared" si="16"/>
        <v>0.44524590656038504</v>
      </c>
      <c r="J112" s="126">
        <f t="shared" si="17"/>
        <v>0.003987294724545418</v>
      </c>
      <c r="K112" s="105"/>
      <c r="L112" s="105"/>
      <c r="M112" s="107"/>
      <c r="N112" s="104"/>
      <c r="O112" s="93"/>
      <c r="P112" s="43"/>
      <c r="Q112" s="43"/>
      <c r="R112" s="43"/>
      <c r="S112" s="43"/>
      <c r="T112" s="43"/>
    </row>
    <row r="113" spans="2:20" ht="12.75">
      <c r="B113" s="44"/>
      <c r="C113" s="113"/>
      <c r="D113" s="114"/>
      <c r="E113" s="115"/>
      <c r="F113" s="116" t="e">
        <f t="shared" si="15"/>
        <v>#DIV/0!</v>
      </c>
      <c r="G113" s="117"/>
      <c r="H113" s="117"/>
      <c r="I113" s="116" t="e">
        <f t="shared" si="16"/>
        <v>#DIV/0!</v>
      </c>
      <c r="J113" s="126">
        <f t="shared" si="17"/>
        <v>0</v>
      </c>
      <c r="K113" s="105"/>
      <c r="L113" s="105"/>
      <c r="M113" s="107"/>
      <c r="N113" s="104"/>
      <c r="O113" s="93"/>
      <c r="P113" s="43"/>
      <c r="Q113" s="43"/>
      <c r="R113" s="43"/>
      <c r="S113" s="43"/>
      <c r="T113" s="43"/>
    </row>
    <row r="114" spans="2:20" ht="12.75">
      <c r="B114" s="44"/>
      <c r="C114" s="113"/>
      <c r="D114" s="114"/>
      <c r="E114" s="114"/>
      <c r="F114" s="116" t="e">
        <f t="shared" si="15"/>
        <v>#DIV/0!</v>
      </c>
      <c r="G114" s="114"/>
      <c r="H114" s="114"/>
      <c r="I114" s="116" t="e">
        <f t="shared" si="16"/>
        <v>#DIV/0!</v>
      </c>
      <c r="J114" s="126">
        <f t="shared" si="17"/>
        <v>0</v>
      </c>
      <c r="K114" s="105"/>
      <c r="L114" s="105"/>
      <c r="M114" s="107"/>
      <c r="N114" s="104"/>
      <c r="O114" s="93"/>
      <c r="P114" s="43"/>
      <c r="Q114" s="43"/>
      <c r="R114" s="43"/>
      <c r="S114" s="43"/>
      <c r="T114" s="43"/>
    </row>
    <row r="115" spans="2:20" ht="12.75">
      <c r="B115" s="44"/>
      <c r="C115" s="123" t="s">
        <v>43</v>
      </c>
      <c r="D115" s="115">
        <f>SUM(D108:D114)</f>
        <v>2557.639629</v>
      </c>
      <c r="E115" s="115">
        <f>SUM(E108:E114)</f>
        <v>1476.898341</v>
      </c>
      <c r="F115" s="116">
        <f t="shared" si="15"/>
        <v>0.5774458310131229</v>
      </c>
      <c r="G115" s="115">
        <f>SUM(G108:G114)</f>
        <v>2071.401592</v>
      </c>
      <c r="H115" s="115">
        <f>SUM(H108:H114)</f>
        <v>1550.733366</v>
      </c>
      <c r="I115" s="116">
        <f t="shared" si="16"/>
        <v>0.7486396515234501</v>
      </c>
      <c r="J115" s="126">
        <f t="shared" si="17"/>
        <v>1</v>
      </c>
      <c r="K115" s="105"/>
      <c r="L115" s="105"/>
      <c r="M115" s="107"/>
      <c r="N115" s="104"/>
      <c r="O115" s="93"/>
      <c r="P115" s="43"/>
      <c r="Q115" s="43"/>
      <c r="R115" s="43"/>
      <c r="S115" s="43"/>
      <c r="T115" s="43"/>
    </row>
    <row r="116" spans="2:20" ht="12.75">
      <c r="B116" s="44"/>
      <c r="C116" s="43"/>
      <c r="D116" s="43"/>
      <c r="E116" s="77"/>
      <c r="F116" s="105"/>
      <c r="G116" s="105"/>
      <c r="H116" s="106"/>
      <c r="I116" s="105"/>
      <c r="J116" s="105"/>
      <c r="K116" s="105"/>
      <c r="L116" s="105"/>
      <c r="M116" s="107"/>
      <c r="N116" s="104"/>
      <c r="O116" s="93"/>
      <c r="P116" s="43"/>
      <c r="Q116" s="43"/>
      <c r="R116" s="43"/>
      <c r="S116" s="43"/>
      <c r="T116" s="43"/>
    </row>
    <row r="117" spans="2:20" ht="12.75">
      <c r="B117" s="44"/>
      <c r="C117" s="108" t="s">
        <v>65</v>
      </c>
      <c r="D117" s="43"/>
      <c r="E117" s="77"/>
      <c r="F117" s="105"/>
      <c r="G117" s="105"/>
      <c r="H117" s="106"/>
      <c r="I117" s="105"/>
      <c r="J117" s="105"/>
      <c r="K117" s="105"/>
      <c r="L117" s="105"/>
      <c r="M117" s="107"/>
      <c r="N117" s="104"/>
      <c r="O117" s="93"/>
      <c r="P117" s="43"/>
      <c r="Q117" s="43"/>
      <c r="R117" s="43"/>
      <c r="S117" s="43"/>
      <c r="T117" s="43"/>
    </row>
    <row r="118" spans="2:20" ht="12.75">
      <c r="B118" s="44"/>
      <c r="C118" s="43"/>
      <c r="D118" s="43"/>
      <c r="E118" s="77"/>
      <c r="F118" s="105"/>
      <c r="G118" s="105"/>
      <c r="H118" s="106"/>
      <c r="I118" s="105"/>
      <c r="J118" s="105"/>
      <c r="K118" s="105"/>
      <c r="L118" s="105"/>
      <c r="M118" s="107"/>
      <c r="N118" s="104"/>
      <c r="O118" s="93"/>
      <c r="P118" s="43"/>
      <c r="Q118" s="43"/>
      <c r="R118" s="43"/>
      <c r="S118" s="43"/>
      <c r="T118" s="43"/>
    </row>
    <row r="119" spans="2:20" ht="12.75">
      <c r="B119" s="44"/>
      <c r="C119" s="124" t="s">
        <v>68</v>
      </c>
      <c r="D119" s="124" t="s">
        <v>46</v>
      </c>
      <c r="E119" s="125" t="s">
        <v>47</v>
      </c>
      <c r="F119" s="124" t="s">
        <v>48</v>
      </c>
      <c r="G119" s="124" t="s">
        <v>49</v>
      </c>
      <c r="H119" s="124" t="s">
        <v>50</v>
      </c>
      <c r="I119" s="124" t="s">
        <v>48</v>
      </c>
      <c r="J119" s="105"/>
      <c r="K119" s="105"/>
      <c r="L119" s="105"/>
      <c r="M119" s="107"/>
      <c r="N119" s="104"/>
      <c r="O119" s="93"/>
      <c r="P119" s="43"/>
      <c r="Q119" s="43"/>
      <c r="R119" s="43"/>
      <c r="S119" s="43"/>
      <c r="T119" s="43"/>
    </row>
    <row r="120" spans="2:20" ht="12.75">
      <c r="B120" s="44"/>
      <c r="C120" s="113" t="s">
        <v>71</v>
      </c>
      <c r="D120" s="114">
        <v>3074.543935</v>
      </c>
      <c r="E120" s="115">
        <v>1763.942179</v>
      </c>
      <c r="F120" s="116">
        <f aca="true" t="shared" si="18" ref="F120:F127">+E120/D120</f>
        <v>0.5737248243291081</v>
      </c>
      <c r="G120" s="117">
        <v>2700.953143</v>
      </c>
      <c r="H120" s="117">
        <v>1722.861625</v>
      </c>
      <c r="I120" s="116">
        <f aca="true" t="shared" si="19" ref="I120:I127">+H120/G120</f>
        <v>0.6378717192725472</v>
      </c>
      <c r="J120" s="126">
        <f>+D120/$D$127</f>
        <v>0.5450917950506067</v>
      </c>
      <c r="K120" s="105"/>
      <c r="L120" s="105"/>
      <c r="M120" s="107"/>
      <c r="N120" s="104"/>
      <c r="O120" s="93"/>
      <c r="P120" s="43"/>
      <c r="Q120" s="43"/>
      <c r="R120" s="43"/>
      <c r="S120" s="43"/>
      <c r="T120" s="43"/>
    </row>
    <row r="121" spans="2:20" ht="12.75">
      <c r="B121" s="44"/>
      <c r="C121" s="113" t="s">
        <v>69</v>
      </c>
      <c r="D121" s="114">
        <v>1375.426458</v>
      </c>
      <c r="E121" s="115">
        <v>649.120207</v>
      </c>
      <c r="F121" s="116">
        <f t="shared" si="18"/>
        <v>0.4719410501553694</v>
      </c>
      <c r="G121" s="117">
        <v>540.524524</v>
      </c>
      <c r="H121" s="117">
        <v>285.700508</v>
      </c>
      <c r="I121" s="116">
        <f t="shared" si="19"/>
        <v>0.5285616013973864</v>
      </c>
      <c r="J121" s="126">
        <f aca="true" t="shared" si="20" ref="J121:J126">+D121/$D$127</f>
        <v>0.24385199652426426</v>
      </c>
      <c r="K121" s="105"/>
      <c r="L121" s="105"/>
      <c r="M121" s="107"/>
      <c r="N121" s="104"/>
      <c r="O121" s="93"/>
      <c r="P121" s="43"/>
      <c r="Q121" s="43"/>
      <c r="R121" s="43"/>
      <c r="S121" s="43"/>
      <c r="T121" s="43"/>
    </row>
    <row r="122" spans="2:20" ht="12.75">
      <c r="B122" s="44"/>
      <c r="C122" s="113" t="s">
        <v>73</v>
      </c>
      <c r="D122" s="114">
        <v>511.712642</v>
      </c>
      <c r="E122" s="115">
        <v>177.941596</v>
      </c>
      <c r="F122" s="116">
        <f t="shared" si="18"/>
        <v>0.3477373459145455</v>
      </c>
      <c r="G122" s="117">
        <v>328.5311</v>
      </c>
      <c r="H122" s="117">
        <v>155.241325</v>
      </c>
      <c r="I122" s="116">
        <f t="shared" si="19"/>
        <v>0.472531595943276</v>
      </c>
      <c r="J122" s="126">
        <f t="shared" si="20"/>
        <v>0.09072251640400399</v>
      </c>
      <c r="K122" s="105"/>
      <c r="L122" s="105"/>
      <c r="M122" s="107"/>
      <c r="N122" s="104"/>
      <c r="O122" s="93"/>
      <c r="P122" s="43"/>
      <c r="Q122" s="43"/>
      <c r="R122" s="43"/>
      <c r="S122" s="43"/>
      <c r="T122" s="43"/>
    </row>
    <row r="123" spans="2:20" ht="12.75">
      <c r="B123" s="44"/>
      <c r="C123" s="113" t="s">
        <v>70</v>
      </c>
      <c r="D123" s="114">
        <v>246.255511</v>
      </c>
      <c r="E123" s="115">
        <v>124.572365</v>
      </c>
      <c r="F123" s="116">
        <f t="shared" si="18"/>
        <v>0.5058663032316869</v>
      </c>
      <c r="G123" s="117">
        <v>183.49675</v>
      </c>
      <c r="H123" s="117">
        <v>95.574246</v>
      </c>
      <c r="I123" s="116">
        <f t="shared" si="19"/>
        <v>0.5208498025169384</v>
      </c>
      <c r="J123" s="126">
        <f t="shared" si="20"/>
        <v>0.043659112170759865</v>
      </c>
      <c r="K123" s="105"/>
      <c r="L123" s="105"/>
      <c r="M123" s="107"/>
      <c r="N123" s="104"/>
      <c r="O123" s="93"/>
      <c r="P123" s="43"/>
      <c r="Q123" s="43"/>
      <c r="R123" s="43"/>
      <c r="S123" s="43"/>
      <c r="T123" s="43"/>
    </row>
    <row r="124" spans="2:20" ht="12.75">
      <c r="B124" s="44"/>
      <c r="C124" s="113" t="s">
        <v>74</v>
      </c>
      <c r="D124" s="114">
        <v>238.647297</v>
      </c>
      <c r="E124" s="115">
        <v>142.906133</v>
      </c>
      <c r="F124" s="116">
        <f t="shared" si="18"/>
        <v>0.5988173123955391</v>
      </c>
      <c r="G124" s="117">
        <v>250.718717</v>
      </c>
      <c r="H124" s="117">
        <v>177.138293</v>
      </c>
      <c r="I124" s="116">
        <f t="shared" si="19"/>
        <v>0.7065220144693066</v>
      </c>
      <c r="J124" s="126">
        <f t="shared" si="20"/>
        <v>0.04231023730864501</v>
      </c>
      <c r="K124" s="105"/>
      <c r="L124" s="105"/>
      <c r="M124" s="107"/>
      <c r="N124" s="104"/>
      <c r="O124" s="93"/>
      <c r="P124" s="43"/>
      <c r="Q124" s="43"/>
      <c r="R124" s="43"/>
      <c r="S124" s="43"/>
      <c r="T124" s="43"/>
    </row>
    <row r="125" spans="2:20" ht="12.75">
      <c r="B125" s="44"/>
      <c r="C125" s="113" t="s">
        <v>72</v>
      </c>
      <c r="D125" s="114">
        <v>164.512077</v>
      </c>
      <c r="E125" s="115">
        <v>80.667972</v>
      </c>
      <c r="F125" s="116">
        <f t="shared" si="18"/>
        <v>0.49034680900661176</v>
      </c>
      <c r="G125" s="117">
        <v>760.859177</v>
      </c>
      <c r="H125" s="117">
        <v>394.565544</v>
      </c>
      <c r="I125" s="116">
        <f t="shared" si="19"/>
        <v>0.518578938031262</v>
      </c>
      <c r="J125" s="126">
        <f t="shared" si="20"/>
        <v>0.029166661870920256</v>
      </c>
      <c r="K125" s="105"/>
      <c r="L125" s="105"/>
      <c r="M125" s="107"/>
      <c r="N125" s="104"/>
      <c r="O125" s="93"/>
      <c r="P125" s="43"/>
      <c r="Q125" s="43"/>
      <c r="R125" s="43"/>
      <c r="S125" s="43"/>
      <c r="T125" s="43"/>
    </row>
    <row r="126" spans="2:20" ht="12.75">
      <c r="B126" s="44"/>
      <c r="C126" s="113" t="s">
        <v>75</v>
      </c>
      <c r="D126" s="114">
        <v>29.317076</v>
      </c>
      <c r="E126" s="114">
        <v>17.510026</v>
      </c>
      <c r="F126" s="116">
        <f t="shared" si="18"/>
        <v>0.5972637243905224</v>
      </c>
      <c r="G126" s="114">
        <v>13.250895</v>
      </c>
      <c r="H126" s="114">
        <v>8.497677</v>
      </c>
      <c r="I126" s="116">
        <f t="shared" si="19"/>
        <v>0.6412907958292628</v>
      </c>
      <c r="J126" s="126">
        <f t="shared" si="20"/>
        <v>0.005197680670800061</v>
      </c>
      <c r="K126" s="105"/>
      <c r="L126" s="105"/>
      <c r="M126" s="107"/>
      <c r="N126" s="104"/>
      <c r="O126" s="93"/>
      <c r="P126" s="43"/>
      <c r="Q126" s="43"/>
      <c r="R126" s="43"/>
      <c r="S126" s="43"/>
      <c r="T126" s="43"/>
    </row>
    <row r="127" spans="2:20" ht="12.75">
      <c r="B127" s="44"/>
      <c r="C127" s="123" t="s">
        <v>43</v>
      </c>
      <c r="D127" s="115">
        <f>SUM(D120:D126)</f>
        <v>5640.4149959999995</v>
      </c>
      <c r="E127" s="115">
        <f>SUM(E120:E126)</f>
        <v>2956.660478</v>
      </c>
      <c r="F127" s="116">
        <f t="shared" si="18"/>
        <v>0.5241920107114048</v>
      </c>
      <c r="G127" s="115">
        <f>SUM(G120:G126)</f>
        <v>4778.334306000001</v>
      </c>
      <c r="H127" s="115">
        <f>SUM(H120:H126)</f>
        <v>2839.579218</v>
      </c>
      <c r="I127" s="116">
        <f t="shared" si="19"/>
        <v>0.5942613128667937</v>
      </c>
      <c r="J127" s="105"/>
      <c r="K127" s="105"/>
      <c r="L127" s="105"/>
      <c r="M127" s="107"/>
      <c r="N127" s="104"/>
      <c r="O127" s="93"/>
      <c r="P127" s="43"/>
      <c r="Q127" s="43"/>
      <c r="R127" s="43"/>
      <c r="S127" s="43"/>
      <c r="T127" s="43"/>
    </row>
    <row r="128" spans="2:20" ht="12.75">
      <c r="B128" s="44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6"/>
      <c r="P128" s="43"/>
      <c r="Q128" s="43"/>
      <c r="R128" s="43"/>
      <c r="S128" s="43"/>
      <c r="T128" s="43"/>
    </row>
    <row r="129" spans="2:20" ht="12.75">
      <c r="B129" s="129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1"/>
      <c r="P129" s="43"/>
      <c r="Q129" s="43"/>
      <c r="R129" s="43"/>
      <c r="S129" s="43"/>
      <c r="T129" s="43"/>
    </row>
    <row r="130" spans="11:20" ht="12.75">
      <c r="K130" s="43"/>
      <c r="L130" s="43"/>
      <c r="M130" s="43"/>
      <c r="N130" s="43"/>
      <c r="O130" s="43"/>
      <c r="P130" s="43"/>
      <c r="Q130" s="43"/>
      <c r="R130" s="43"/>
      <c r="S130" s="43"/>
      <c r="T130" s="43"/>
    </row>
    <row r="131" spans="11:20" ht="12.75">
      <c r="K131" s="43"/>
      <c r="L131" s="43"/>
      <c r="M131" s="43"/>
      <c r="N131" s="43"/>
      <c r="O131" s="43"/>
      <c r="P131" s="43"/>
      <c r="Q131" s="43"/>
      <c r="R131" s="43"/>
      <c r="S131" s="43"/>
      <c r="T131" s="43"/>
    </row>
    <row r="132" spans="11:16" ht="12.75">
      <c r="K132" s="43"/>
      <c r="L132" s="43"/>
      <c r="M132" s="43"/>
      <c r="N132" s="43"/>
      <c r="O132" s="43"/>
      <c r="P132" s="43"/>
    </row>
    <row r="133" spans="11:16" ht="12.75">
      <c r="K133" s="43"/>
      <c r="L133" s="43"/>
      <c r="M133" s="43"/>
      <c r="N133" s="43"/>
      <c r="O133" s="43"/>
      <c r="P133" s="43"/>
    </row>
  </sheetData>
  <sheetProtection selectLockedCells="1" selectUnlockedCells="1"/>
  <mergeCells count="20">
    <mergeCell ref="B2:S2"/>
    <mergeCell ref="Q4:W4"/>
    <mergeCell ref="Q5:W5"/>
    <mergeCell ref="E9:L9"/>
    <mergeCell ref="E10:L10"/>
    <mergeCell ref="E11:F12"/>
    <mergeCell ref="G11:I11"/>
    <mergeCell ref="J11:L11"/>
    <mergeCell ref="N11:N12"/>
    <mergeCell ref="O11:O12"/>
    <mergeCell ref="E27:L27"/>
    <mergeCell ref="N27:O29"/>
    <mergeCell ref="E28:L28"/>
    <mergeCell ref="E29:F30"/>
    <mergeCell ref="G29:I29"/>
    <mergeCell ref="J29:L29"/>
    <mergeCell ref="E31:F31"/>
    <mergeCell ref="E32:F32"/>
    <mergeCell ref="E33:F33"/>
    <mergeCell ref="E34:F34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118"/>
  <sheetViews>
    <sheetView zoomScale="85" zoomScaleNormal="85" workbookViewId="0" topLeftCell="A1">
      <selection activeCell="H17" sqref="H17"/>
    </sheetView>
  </sheetViews>
  <sheetFormatPr defaultColWidth="1.1484375" defaultRowHeight="12.75"/>
  <cols>
    <col min="1" max="2" width="11.7109375" style="32" customWidth="1"/>
    <col min="3" max="3" width="38.8515625" style="32" customWidth="1"/>
    <col min="4" max="4" width="11.57421875" style="32" customWidth="1"/>
    <col min="5" max="5" width="11.7109375" style="32" customWidth="1"/>
    <col min="6" max="6" width="14.140625" style="32" customWidth="1"/>
    <col min="7" max="7" width="13.421875" style="32" customWidth="1"/>
    <col min="8" max="10" width="11.7109375" style="32" customWidth="1"/>
    <col min="11" max="11" width="13.00390625" style="32" customWidth="1"/>
    <col min="12" max="17" width="11.7109375" style="32" customWidth="1"/>
    <col min="18" max="16384" width="0" style="32" hidden="1" customWidth="1"/>
  </cols>
  <sheetData>
    <row r="1" spans="3:4" ht="9" customHeight="1">
      <c r="C1" s="33"/>
      <c r="D1" s="33"/>
    </row>
    <row r="2" spans="2:16" ht="12.75">
      <c r="B2" s="132" t="s">
        <v>76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2:16" ht="12.75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2:13" ht="12.75">
      <c r="B4" s="36"/>
      <c r="G4" s="36"/>
      <c r="L4" s="36"/>
      <c r="M4" s="36"/>
    </row>
    <row r="5" spans="2:13" ht="12.75">
      <c r="B5" s="36"/>
      <c r="G5" s="36"/>
      <c r="L5" s="36"/>
      <c r="M5" s="36"/>
    </row>
    <row r="7" spans="2:16" ht="12.75"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5"/>
    </row>
    <row r="8" spans="2:16" ht="12.75">
      <c r="B8" s="136"/>
      <c r="C8" s="137" t="s">
        <v>16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8"/>
    </row>
    <row r="9" spans="2:16" ht="12.75">
      <c r="B9" s="136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8"/>
    </row>
    <row r="10" spans="2:16" ht="12.75">
      <c r="B10" s="136"/>
      <c r="C10" s="140"/>
      <c r="D10" s="140"/>
      <c r="E10" s="140"/>
      <c r="L10" s="140"/>
      <c r="M10" s="140"/>
      <c r="N10" s="140"/>
      <c r="O10" s="140"/>
      <c r="P10" s="141"/>
    </row>
    <row r="11" spans="2:16" ht="14.25" customHeight="1">
      <c r="B11" s="136"/>
      <c r="C11" s="140"/>
      <c r="E11" s="84" t="s">
        <v>33</v>
      </c>
      <c r="F11" s="84"/>
      <c r="G11" s="84"/>
      <c r="H11" s="84"/>
      <c r="I11" s="84"/>
      <c r="J11" s="84"/>
      <c r="K11" s="84"/>
      <c r="L11" s="84"/>
      <c r="M11" s="142"/>
      <c r="N11" s="143" t="s">
        <v>34</v>
      </c>
      <c r="O11" s="143"/>
      <c r="P11" s="143"/>
    </row>
    <row r="12" spans="2:16" ht="16.5" customHeight="1">
      <c r="B12" s="136"/>
      <c r="C12" s="140"/>
      <c r="E12" s="144" t="s">
        <v>35</v>
      </c>
      <c r="F12" s="144"/>
      <c r="G12" s="144"/>
      <c r="H12" s="144"/>
      <c r="I12" s="144"/>
      <c r="J12" s="144"/>
      <c r="K12" s="144"/>
      <c r="L12" s="144"/>
      <c r="M12" s="145"/>
      <c r="N12" s="143"/>
      <c r="O12" s="143"/>
      <c r="P12" s="143"/>
    </row>
    <row r="13" spans="2:16" ht="11.25" customHeight="1">
      <c r="B13" s="136"/>
      <c r="E13" s="146" t="s">
        <v>36</v>
      </c>
      <c r="F13" s="146"/>
      <c r="G13" s="146" t="s">
        <v>37</v>
      </c>
      <c r="H13" s="146"/>
      <c r="I13" s="146"/>
      <c r="J13" s="146" t="s">
        <v>38</v>
      </c>
      <c r="K13" s="146"/>
      <c r="L13" s="146"/>
      <c r="M13" s="147"/>
      <c r="N13" s="143"/>
      <c r="O13" s="143"/>
      <c r="P13" s="143"/>
    </row>
    <row r="14" spans="2:16" ht="11.25" customHeight="1">
      <c r="B14" s="136"/>
      <c r="E14" s="146"/>
      <c r="F14" s="146"/>
      <c r="G14" s="146" t="s">
        <v>27</v>
      </c>
      <c r="H14" s="146" t="s">
        <v>39</v>
      </c>
      <c r="I14" s="146" t="s">
        <v>22</v>
      </c>
      <c r="J14" s="146" t="s">
        <v>27</v>
      </c>
      <c r="K14" s="146" t="s">
        <v>39</v>
      </c>
      <c r="L14" s="146" t="s">
        <v>22</v>
      </c>
      <c r="M14" s="148"/>
      <c r="O14" s="33"/>
      <c r="P14" s="138"/>
    </row>
    <row r="15" spans="2:16" ht="12" customHeight="1">
      <c r="B15" s="136"/>
      <c r="D15" s="149"/>
      <c r="E15" s="127" t="s">
        <v>40</v>
      </c>
      <c r="F15" s="127"/>
      <c r="G15" s="150">
        <f>+D39</f>
        <v>359.667839</v>
      </c>
      <c r="H15" s="150">
        <f>+E39</f>
        <v>163.059677</v>
      </c>
      <c r="I15" s="151">
        <f>+H15/G15</f>
        <v>0.4533618503488158</v>
      </c>
      <c r="J15" s="150">
        <f aca="true" t="shared" si="0" ref="J15:K15">+G39</f>
        <v>342.52324600000003</v>
      </c>
      <c r="K15" s="150">
        <f t="shared" si="0"/>
        <v>207.569153</v>
      </c>
      <c r="L15" s="151">
        <f aca="true" t="shared" si="1" ref="L15:L18">+K15/J15</f>
        <v>0.6060001924657691</v>
      </c>
      <c r="M15" s="97"/>
      <c r="N15" s="149"/>
      <c r="O15" s="152">
        <f>(I15-L15)*100</f>
        <v>-15.263834211695325</v>
      </c>
      <c r="P15" s="138"/>
    </row>
    <row r="16" spans="2:16" ht="12" customHeight="1">
      <c r="B16" s="136"/>
      <c r="C16" s="53"/>
      <c r="D16" s="149"/>
      <c r="E16" s="127" t="s">
        <v>41</v>
      </c>
      <c r="F16" s="127"/>
      <c r="G16" s="150">
        <f>D55</f>
        <v>870.7702270000001</v>
      </c>
      <c r="H16" s="150">
        <f>E55</f>
        <v>451.689791</v>
      </c>
      <c r="I16" s="151">
        <f aca="true" t="shared" si="2" ref="I16:I18">+H16/G16</f>
        <v>0.5187244315370925</v>
      </c>
      <c r="J16" s="150">
        <f>G55</f>
        <v>700.300609</v>
      </c>
      <c r="K16" s="150">
        <f>H55</f>
        <v>410.235672</v>
      </c>
      <c r="L16" s="151">
        <f t="shared" si="1"/>
        <v>0.5857993934716113</v>
      </c>
      <c r="M16" s="97"/>
      <c r="N16" s="149"/>
      <c r="O16" s="152">
        <f>(I16-L16)*100</f>
        <v>-6.707496193451878</v>
      </c>
      <c r="P16" s="138"/>
    </row>
    <row r="17" spans="2:16" ht="12" customHeight="1">
      <c r="B17" s="136"/>
      <c r="D17" s="149"/>
      <c r="E17" s="127" t="s">
        <v>42</v>
      </c>
      <c r="F17" s="127"/>
      <c r="G17" s="114">
        <f>D71</f>
        <v>1652.863264</v>
      </c>
      <c r="H17" s="114">
        <f>E71</f>
        <v>760.9404049999999</v>
      </c>
      <c r="I17" s="151">
        <f t="shared" si="2"/>
        <v>0.46037710533809767</v>
      </c>
      <c r="J17" s="114">
        <f>G71</f>
        <v>1505.167968</v>
      </c>
      <c r="K17" s="114">
        <f>H71</f>
        <v>702.7013870000001</v>
      </c>
      <c r="L17" s="151">
        <f t="shared" si="1"/>
        <v>0.4668591160186051</v>
      </c>
      <c r="M17" s="97"/>
      <c r="N17" s="149"/>
      <c r="O17" s="152">
        <f>(I17-L17)*100</f>
        <v>-0.6482010680507411</v>
      </c>
      <c r="P17" s="138"/>
    </row>
    <row r="18" spans="2:16" ht="12" customHeight="1">
      <c r="B18" s="136"/>
      <c r="D18" s="149"/>
      <c r="E18" s="153" t="s">
        <v>43</v>
      </c>
      <c r="F18" s="153"/>
      <c r="G18" s="154">
        <f>SUM(G15:G17)</f>
        <v>2883.3013300000002</v>
      </c>
      <c r="H18" s="154">
        <f>SUM(H15:H17)</f>
        <v>1375.689873</v>
      </c>
      <c r="I18" s="151">
        <f t="shared" si="2"/>
        <v>0.4771231708203041</v>
      </c>
      <c r="J18" s="154">
        <f>SUM(J15:J17)</f>
        <v>2547.9918230000003</v>
      </c>
      <c r="K18" s="154">
        <f>SUM(K15:K17)</f>
        <v>1320.506212</v>
      </c>
      <c r="L18" s="151">
        <f t="shared" si="1"/>
        <v>0.5182537086972433</v>
      </c>
      <c r="M18" s="101"/>
      <c r="N18" s="155"/>
      <c r="O18" s="152">
        <f>(I18-L18)*100</f>
        <v>-4.1130537876939215</v>
      </c>
      <c r="P18" s="138"/>
    </row>
    <row r="19" spans="2:16" ht="12" customHeight="1">
      <c r="B19" s="136"/>
      <c r="E19" s="156" t="s">
        <v>77</v>
      </c>
      <c r="F19" s="75"/>
      <c r="G19" s="75"/>
      <c r="H19" s="75"/>
      <c r="I19" s="75"/>
      <c r="J19" s="75"/>
      <c r="K19" s="75"/>
      <c r="L19" s="75"/>
      <c r="M19" s="157"/>
      <c r="N19" s="104"/>
      <c r="O19" s="33"/>
      <c r="P19" s="138"/>
    </row>
    <row r="20" spans="2:16" ht="12" customHeight="1">
      <c r="B20" s="136"/>
      <c r="E20" s="158" t="s">
        <v>30</v>
      </c>
      <c r="F20" s="159"/>
      <c r="G20" s="159"/>
      <c r="H20" s="160"/>
      <c r="I20" s="159"/>
      <c r="J20" s="159"/>
      <c r="K20" s="159"/>
      <c r="L20" s="159"/>
      <c r="M20" s="161"/>
      <c r="N20" s="104"/>
      <c r="O20" s="33"/>
      <c r="P20" s="138"/>
    </row>
    <row r="21" spans="2:16" ht="12" customHeight="1">
      <c r="B21" s="136"/>
      <c r="E21" s="162"/>
      <c r="F21" s="159"/>
      <c r="G21" s="159"/>
      <c r="H21" s="160"/>
      <c r="I21" s="159"/>
      <c r="J21" s="159"/>
      <c r="K21" s="159"/>
      <c r="L21" s="159"/>
      <c r="M21" s="161"/>
      <c r="N21" s="104"/>
      <c r="O21" s="33"/>
      <c r="P21" s="138"/>
    </row>
    <row r="22" spans="2:16" ht="12" customHeight="1">
      <c r="B22" s="136"/>
      <c r="E22" s="162"/>
      <c r="F22" s="159"/>
      <c r="G22" s="159"/>
      <c r="H22" s="160"/>
      <c r="I22" s="159"/>
      <c r="J22" s="159"/>
      <c r="K22" s="159"/>
      <c r="L22" s="159"/>
      <c r="M22" s="161"/>
      <c r="N22" s="104"/>
      <c r="O22" s="33"/>
      <c r="P22" s="138"/>
    </row>
    <row r="23" spans="2:16" ht="12" customHeight="1">
      <c r="B23" s="136"/>
      <c r="C23" s="155" t="s">
        <v>78</v>
      </c>
      <c r="E23" s="162"/>
      <c r="F23" s="159"/>
      <c r="G23" s="159"/>
      <c r="H23" s="160"/>
      <c r="I23" s="159"/>
      <c r="J23" s="159"/>
      <c r="K23" s="159"/>
      <c r="L23" s="159"/>
      <c r="M23" s="161"/>
      <c r="N23" s="104"/>
      <c r="O23" s="33"/>
      <c r="P23" s="138"/>
    </row>
    <row r="24" spans="2:16" ht="12" customHeight="1">
      <c r="B24" s="136"/>
      <c r="C24" s="155"/>
      <c r="E24" s="162"/>
      <c r="F24" s="159"/>
      <c r="G24" s="159"/>
      <c r="H24" s="160"/>
      <c r="I24" s="159"/>
      <c r="J24" s="159"/>
      <c r="K24" s="159"/>
      <c r="L24" s="159"/>
      <c r="M24" s="161"/>
      <c r="N24" s="104"/>
      <c r="O24" s="33"/>
      <c r="P24" s="138"/>
    </row>
    <row r="25" spans="2:16" ht="12" customHeight="1">
      <c r="B25" s="136"/>
      <c r="C25" s="155" t="s">
        <v>40</v>
      </c>
      <c r="E25" s="162"/>
      <c r="F25" s="159"/>
      <c r="G25" s="159"/>
      <c r="H25" s="160"/>
      <c r="I25" s="159"/>
      <c r="J25" s="159"/>
      <c r="K25" s="159"/>
      <c r="L25" s="159"/>
      <c r="M25" s="161"/>
      <c r="N25" s="104"/>
      <c r="O25" s="33"/>
      <c r="P25" s="138"/>
    </row>
    <row r="26" spans="2:16" ht="12" customHeight="1">
      <c r="B26" s="136"/>
      <c r="E26" s="162"/>
      <c r="F26" s="159"/>
      <c r="G26" s="159"/>
      <c r="H26" s="160"/>
      <c r="I26" s="159"/>
      <c r="J26" s="159"/>
      <c r="K26" s="159"/>
      <c r="L26" s="159"/>
      <c r="M26" s="161"/>
      <c r="N26" s="104"/>
      <c r="O26" s="33"/>
      <c r="P26" s="138"/>
    </row>
    <row r="27" spans="2:16" ht="12" customHeight="1">
      <c r="B27" s="136"/>
      <c r="C27" s="110" t="s">
        <v>45</v>
      </c>
      <c r="D27" s="110" t="s">
        <v>46</v>
      </c>
      <c r="E27" s="111" t="s">
        <v>47</v>
      </c>
      <c r="F27" s="110" t="s">
        <v>48</v>
      </c>
      <c r="G27" s="112" t="s">
        <v>49</v>
      </c>
      <c r="H27" s="112" t="s">
        <v>50</v>
      </c>
      <c r="I27" s="110" t="s">
        <v>48</v>
      </c>
      <c r="J27" s="159"/>
      <c r="K27" s="159"/>
      <c r="L27" s="159"/>
      <c r="M27" s="161"/>
      <c r="N27" s="104"/>
      <c r="O27" s="33"/>
      <c r="P27" s="138"/>
    </row>
    <row r="28" spans="2:16" ht="12" customHeight="1">
      <c r="B28" s="136"/>
      <c r="C28" s="113" t="s">
        <v>59</v>
      </c>
      <c r="D28" s="114">
        <v>10.433366</v>
      </c>
      <c r="E28" s="115">
        <v>1.758313</v>
      </c>
      <c r="F28" s="116">
        <f>+E28/D28</f>
        <v>0.16852787489674953</v>
      </c>
      <c r="G28" s="117">
        <v>4.243663</v>
      </c>
      <c r="H28" s="117">
        <v>2.577532</v>
      </c>
      <c r="I28" s="116">
        <f aca="true" t="shared" si="3" ref="I28:I39">+H28/G28</f>
        <v>0.6073837625655006</v>
      </c>
      <c r="J28" s="159"/>
      <c r="K28" s="159"/>
      <c r="L28" s="159"/>
      <c r="M28" s="161"/>
      <c r="N28" s="104"/>
      <c r="O28" s="33"/>
      <c r="P28" s="138"/>
    </row>
    <row r="29" spans="2:16" ht="12" customHeight="1">
      <c r="B29" s="136"/>
      <c r="C29" s="113" t="s">
        <v>79</v>
      </c>
      <c r="D29" s="114">
        <v>0.8960030000000001</v>
      </c>
      <c r="E29" s="115">
        <v>0.872</v>
      </c>
      <c r="F29" s="116">
        <f aca="true" t="shared" si="4" ref="F29:F39">+E29/D29</f>
        <v>0.9732110271952213</v>
      </c>
      <c r="G29" s="117">
        <v>0</v>
      </c>
      <c r="H29" s="117">
        <v>0</v>
      </c>
      <c r="I29" s="116" t="e">
        <f t="shared" si="3"/>
        <v>#DIV/0!</v>
      </c>
      <c r="J29" s="159"/>
      <c r="K29" s="159"/>
      <c r="L29" s="159"/>
      <c r="M29" s="161"/>
      <c r="N29" s="104"/>
      <c r="O29" s="33"/>
      <c r="P29" s="138"/>
    </row>
    <row r="30" spans="2:16" ht="12" customHeight="1">
      <c r="B30" s="136"/>
      <c r="C30" s="113" t="s">
        <v>60</v>
      </c>
      <c r="D30" s="114">
        <v>0.6998720000000002</v>
      </c>
      <c r="E30" s="115">
        <v>0.330415</v>
      </c>
      <c r="F30" s="116">
        <f t="shared" si="4"/>
        <v>0.4721077568469662</v>
      </c>
      <c r="G30" s="117">
        <v>8.362134</v>
      </c>
      <c r="H30" s="117">
        <v>1.085852</v>
      </c>
      <c r="I30" s="116">
        <f t="shared" si="3"/>
        <v>0.12985345606755405</v>
      </c>
      <c r="J30" s="159"/>
      <c r="K30" s="159"/>
      <c r="L30" s="159"/>
      <c r="M30" s="161"/>
      <c r="N30" s="104"/>
      <c r="O30" s="33"/>
      <c r="P30" s="138"/>
    </row>
    <row r="31" spans="2:16" ht="12" customHeight="1">
      <c r="B31" s="136"/>
      <c r="C31" s="113" t="s">
        <v>57</v>
      </c>
      <c r="D31" s="114">
        <v>39.41132</v>
      </c>
      <c r="E31" s="115">
        <v>8.035204</v>
      </c>
      <c r="F31" s="116">
        <f t="shared" si="4"/>
        <v>0.20388061095137133</v>
      </c>
      <c r="G31" s="117">
        <v>39.578115</v>
      </c>
      <c r="H31" s="117">
        <v>39.011229</v>
      </c>
      <c r="I31" s="116">
        <f t="shared" si="3"/>
        <v>0.9856767812211371</v>
      </c>
      <c r="J31" s="159"/>
      <c r="K31" s="159"/>
      <c r="L31" s="159"/>
      <c r="M31" s="161"/>
      <c r="N31" s="104"/>
      <c r="O31" s="33"/>
      <c r="P31" s="138"/>
    </row>
    <row r="32" spans="2:16" ht="12" customHeight="1">
      <c r="B32" s="136"/>
      <c r="C32" s="113" t="s">
        <v>80</v>
      </c>
      <c r="D32" s="114">
        <v>0.058658</v>
      </c>
      <c r="E32" s="115">
        <v>0.001302</v>
      </c>
      <c r="F32" s="116">
        <f t="shared" si="4"/>
        <v>0.022196460840806027</v>
      </c>
      <c r="G32" s="117">
        <v>0.00308</v>
      </c>
      <c r="H32" s="117">
        <v>0</v>
      </c>
      <c r="I32" s="116">
        <f t="shared" si="3"/>
        <v>0</v>
      </c>
      <c r="J32" s="159"/>
      <c r="K32" s="159"/>
      <c r="L32" s="159"/>
      <c r="M32" s="161"/>
      <c r="N32" s="104"/>
      <c r="O32" s="33"/>
      <c r="P32" s="138"/>
    </row>
    <row r="33" spans="2:16" ht="12" customHeight="1">
      <c r="B33" s="136"/>
      <c r="C33" s="113" t="s">
        <v>54</v>
      </c>
      <c r="D33" s="114">
        <v>31.291703</v>
      </c>
      <c r="E33" s="115">
        <v>14.867076</v>
      </c>
      <c r="F33" s="116">
        <f t="shared" si="4"/>
        <v>0.4751123964074439</v>
      </c>
      <c r="G33" s="117">
        <v>17.917823</v>
      </c>
      <c r="H33" s="117">
        <v>6.605112</v>
      </c>
      <c r="I33" s="116">
        <f t="shared" si="3"/>
        <v>0.36863362251094905</v>
      </c>
      <c r="J33" s="159"/>
      <c r="K33" s="159"/>
      <c r="L33" s="159"/>
      <c r="M33" s="161"/>
      <c r="N33" s="104"/>
      <c r="O33" s="33"/>
      <c r="P33" s="138"/>
    </row>
    <row r="34" spans="2:16" ht="12" customHeight="1">
      <c r="B34" s="136"/>
      <c r="C34" s="113" t="s">
        <v>81</v>
      </c>
      <c r="D34" s="114">
        <v>1.8491</v>
      </c>
      <c r="E34" s="115">
        <v>1.161332</v>
      </c>
      <c r="F34" s="116">
        <f t="shared" si="4"/>
        <v>0.6280525661132443</v>
      </c>
      <c r="G34" s="117">
        <v>10.749416</v>
      </c>
      <c r="H34" s="117">
        <v>10.027918</v>
      </c>
      <c r="I34" s="116">
        <f t="shared" si="3"/>
        <v>0.9328802606578813</v>
      </c>
      <c r="J34" s="159"/>
      <c r="K34" s="159"/>
      <c r="L34" s="159"/>
      <c r="M34" s="161"/>
      <c r="N34" s="104"/>
      <c r="O34" s="33"/>
      <c r="P34" s="138"/>
    </row>
    <row r="35" spans="2:16" ht="12" customHeight="1">
      <c r="B35" s="136"/>
      <c r="C35" s="113" t="s">
        <v>64</v>
      </c>
      <c r="D35" s="114">
        <v>0</v>
      </c>
      <c r="E35" s="115">
        <v>0</v>
      </c>
      <c r="F35" s="116" t="e">
        <f t="shared" si="4"/>
        <v>#DIV/0!</v>
      </c>
      <c r="G35" s="117">
        <v>0.033093</v>
      </c>
      <c r="H35" s="117">
        <v>0.033092</v>
      </c>
      <c r="I35" s="116">
        <f t="shared" si="3"/>
        <v>0.9999697821291513</v>
      </c>
      <c r="J35" s="159"/>
      <c r="K35" s="159"/>
      <c r="L35" s="159"/>
      <c r="M35" s="161"/>
      <c r="N35" s="104"/>
      <c r="O35" s="33"/>
      <c r="P35" s="138"/>
    </row>
    <row r="36" spans="2:16" ht="12" customHeight="1">
      <c r="B36" s="136"/>
      <c r="C36" s="113" t="s">
        <v>82</v>
      </c>
      <c r="D36" s="114">
        <v>1.4</v>
      </c>
      <c r="E36" s="115">
        <v>0</v>
      </c>
      <c r="F36" s="116">
        <f t="shared" si="4"/>
        <v>0</v>
      </c>
      <c r="G36" s="117">
        <v>1</v>
      </c>
      <c r="H36" s="117">
        <v>0</v>
      </c>
      <c r="I36" s="116">
        <f t="shared" si="3"/>
        <v>0</v>
      </c>
      <c r="J36" s="159"/>
      <c r="K36" s="159"/>
      <c r="L36" s="159"/>
      <c r="M36" s="161"/>
      <c r="N36" s="104"/>
      <c r="O36" s="33"/>
      <c r="P36" s="138"/>
    </row>
    <row r="37" spans="2:16" ht="12" customHeight="1">
      <c r="B37" s="136"/>
      <c r="C37" s="113" t="s">
        <v>83</v>
      </c>
      <c r="D37" s="114">
        <v>3.376834</v>
      </c>
      <c r="E37" s="115">
        <v>2.040181</v>
      </c>
      <c r="F37" s="116">
        <f t="shared" si="4"/>
        <v>0.6041697637491212</v>
      </c>
      <c r="G37" s="117">
        <v>2.539849</v>
      </c>
      <c r="H37" s="117">
        <v>2.496294</v>
      </c>
      <c r="I37" s="116">
        <f t="shared" si="3"/>
        <v>0.9828513427373045</v>
      </c>
      <c r="J37" s="159"/>
      <c r="K37" s="159"/>
      <c r="L37" s="159"/>
      <c r="M37" s="161"/>
      <c r="N37" s="104"/>
      <c r="O37" s="33"/>
      <c r="P37" s="138"/>
    </row>
    <row r="38" spans="2:16" ht="12" customHeight="1">
      <c r="B38" s="136"/>
      <c r="C38" s="113" t="s">
        <v>61</v>
      </c>
      <c r="D38" s="114">
        <v>270.250983</v>
      </c>
      <c r="E38" s="115">
        <v>133.993854</v>
      </c>
      <c r="F38" s="116">
        <f t="shared" si="4"/>
        <v>0.4958126424280203</v>
      </c>
      <c r="G38" s="117">
        <v>258.096073</v>
      </c>
      <c r="H38" s="117">
        <v>145.732124</v>
      </c>
      <c r="I38" s="116">
        <f t="shared" si="3"/>
        <v>0.5646429343386407</v>
      </c>
      <c r="J38" s="159"/>
      <c r="K38" s="159"/>
      <c r="L38" s="159"/>
      <c r="M38" s="161"/>
      <c r="N38" s="104"/>
      <c r="O38" s="33"/>
      <c r="P38" s="138"/>
    </row>
    <row r="39" spans="2:16" ht="12" customHeight="1">
      <c r="B39" s="136"/>
      <c r="C39" s="123" t="s">
        <v>43</v>
      </c>
      <c r="D39" s="114">
        <f aca="true" t="shared" si="5" ref="D39:E39">SUM(D28:D38)</f>
        <v>359.667839</v>
      </c>
      <c r="E39" s="115">
        <f t="shared" si="5"/>
        <v>163.059677</v>
      </c>
      <c r="F39" s="116">
        <f t="shared" si="4"/>
        <v>0.4533618503488158</v>
      </c>
      <c r="G39" s="117">
        <f aca="true" t="shared" si="6" ref="G39:H39">SUM(G28:G38)</f>
        <v>342.52324600000003</v>
      </c>
      <c r="H39" s="117">
        <f t="shared" si="6"/>
        <v>207.569153</v>
      </c>
      <c r="I39" s="116">
        <f t="shared" si="3"/>
        <v>0.6060001924657691</v>
      </c>
      <c r="J39" s="159"/>
      <c r="K39" s="159"/>
      <c r="L39" s="159"/>
      <c r="M39" s="161"/>
      <c r="N39" s="104"/>
      <c r="O39" s="33"/>
      <c r="P39" s="138"/>
    </row>
    <row r="40" spans="2:16" ht="12" customHeight="1">
      <c r="B40" s="136"/>
      <c r="E40" s="162"/>
      <c r="G40" s="159"/>
      <c r="H40" s="159"/>
      <c r="I40" s="159"/>
      <c r="J40" s="159"/>
      <c r="K40" s="159"/>
      <c r="L40" s="159"/>
      <c r="M40" s="161"/>
      <c r="N40" s="104"/>
      <c r="O40" s="33"/>
      <c r="P40" s="138"/>
    </row>
    <row r="41" spans="2:16" ht="12" customHeight="1">
      <c r="B41" s="136"/>
      <c r="C41" s="155" t="s">
        <v>41</v>
      </c>
      <c r="E41" s="162"/>
      <c r="G41" s="159"/>
      <c r="H41" s="159"/>
      <c r="I41" s="159"/>
      <c r="J41" s="159"/>
      <c r="K41" s="159"/>
      <c r="L41" s="159"/>
      <c r="M41" s="161"/>
      <c r="N41" s="104"/>
      <c r="O41" s="33"/>
      <c r="P41" s="138"/>
    </row>
    <row r="42" spans="2:16" ht="12" customHeight="1">
      <c r="B42" s="136"/>
      <c r="E42" s="162"/>
      <c r="G42" s="159"/>
      <c r="H42" s="159"/>
      <c r="I42" s="159"/>
      <c r="J42" s="159"/>
      <c r="K42" s="159"/>
      <c r="L42" s="159"/>
      <c r="M42" s="161"/>
      <c r="N42" s="104"/>
      <c r="O42" s="33"/>
      <c r="P42" s="138"/>
    </row>
    <row r="43" spans="2:16" ht="12" customHeight="1">
      <c r="B43" s="136"/>
      <c r="C43" s="110" t="s">
        <v>45</v>
      </c>
      <c r="D43" s="110" t="s">
        <v>46</v>
      </c>
      <c r="E43" s="111" t="s">
        <v>47</v>
      </c>
      <c r="F43" s="110" t="s">
        <v>48</v>
      </c>
      <c r="G43" s="112" t="s">
        <v>49</v>
      </c>
      <c r="H43" s="112" t="s">
        <v>50</v>
      </c>
      <c r="I43" s="110" t="s">
        <v>48</v>
      </c>
      <c r="J43" s="159"/>
      <c r="K43" s="159"/>
      <c r="L43" s="159"/>
      <c r="M43" s="161"/>
      <c r="N43" s="104"/>
      <c r="O43" s="33"/>
      <c r="P43" s="138"/>
    </row>
    <row r="44" spans="2:16" ht="12" customHeight="1">
      <c r="B44" s="136"/>
      <c r="C44" s="113" t="s">
        <v>59</v>
      </c>
      <c r="D44" s="114">
        <v>20.638088</v>
      </c>
      <c r="E44" s="115">
        <v>11.542724</v>
      </c>
      <c r="F44" s="116">
        <f aca="true" t="shared" si="7" ref="F44:F55">+E44/D44</f>
        <v>0.559292314288029</v>
      </c>
      <c r="G44" s="117">
        <v>14.768359</v>
      </c>
      <c r="H44" s="117">
        <v>11.953069</v>
      </c>
      <c r="I44" s="116">
        <f aca="true" t="shared" si="8" ref="I44:I55">+H44/G44</f>
        <v>0.8093701541247744</v>
      </c>
      <c r="J44" s="159"/>
      <c r="K44" s="159"/>
      <c r="L44" s="159"/>
      <c r="M44" s="161"/>
      <c r="N44" s="104"/>
      <c r="O44" s="33"/>
      <c r="P44" s="138"/>
    </row>
    <row r="45" spans="2:16" ht="12" customHeight="1">
      <c r="B45" s="136"/>
      <c r="C45" s="113" t="s">
        <v>60</v>
      </c>
      <c r="D45" s="114">
        <v>2.755288</v>
      </c>
      <c r="E45" s="115">
        <v>1.270253</v>
      </c>
      <c r="F45" s="116">
        <f t="shared" si="7"/>
        <v>0.46102367520201154</v>
      </c>
      <c r="G45" s="117">
        <v>2.92705</v>
      </c>
      <c r="H45" s="117">
        <v>2.400866</v>
      </c>
      <c r="I45" s="116">
        <f t="shared" si="8"/>
        <v>0.8202340240173555</v>
      </c>
      <c r="J45" s="159"/>
      <c r="K45" s="159"/>
      <c r="L45" s="159"/>
      <c r="M45" s="161"/>
      <c r="N45" s="104"/>
      <c r="O45" s="33"/>
      <c r="P45" s="138"/>
    </row>
    <row r="46" spans="2:16" ht="12" customHeight="1">
      <c r="B46" s="136"/>
      <c r="C46" s="113" t="s">
        <v>84</v>
      </c>
      <c r="D46" s="114">
        <v>0.022925</v>
      </c>
      <c r="E46" s="115">
        <v>0.018925</v>
      </c>
      <c r="F46" s="116">
        <f t="shared" si="7"/>
        <v>0.8255179934569248</v>
      </c>
      <c r="G46" s="117">
        <v>0.08325000000000002</v>
      </c>
      <c r="H46" s="117">
        <v>0.05770000000000001</v>
      </c>
      <c r="I46" s="116">
        <f t="shared" si="8"/>
        <v>0.6930930930930931</v>
      </c>
      <c r="J46" s="159"/>
      <c r="K46" s="159"/>
      <c r="L46" s="159"/>
      <c r="M46" s="161"/>
      <c r="N46" s="104"/>
      <c r="O46" s="33"/>
      <c r="P46" s="138"/>
    </row>
    <row r="47" spans="2:16" ht="12" customHeight="1">
      <c r="B47" s="136"/>
      <c r="C47" s="113" t="s">
        <v>80</v>
      </c>
      <c r="D47" s="114">
        <v>0.773982</v>
      </c>
      <c r="E47" s="115">
        <v>0.021309</v>
      </c>
      <c r="F47" s="116">
        <f t="shared" si="7"/>
        <v>0.02753164802282224</v>
      </c>
      <c r="G47" s="117">
        <v>0.046668</v>
      </c>
      <c r="H47" s="117">
        <v>0.041135000000000005</v>
      </c>
      <c r="I47" s="116">
        <f t="shared" si="8"/>
        <v>0.8814391017399503</v>
      </c>
      <c r="J47" s="159"/>
      <c r="K47" s="159"/>
      <c r="L47" s="159"/>
      <c r="M47" s="161"/>
      <c r="N47" s="104"/>
      <c r="O47" s="33"/>
      <c r="P47" s="138"/>
    </row>
    <row r="48" spans="2:16" ht="12" customHeight="1">
      <c r="B48" s="136"/>
      <c r="C48" s="113" t="s">
        <v>54</v>
      </c>
      <c r="D48" s="114">
        <v>303.262292</v>
      </c>
      <c r="E48" s="115">
        <v>79.861031</v>
      </c>
      <c r="F48" s="116">
        <f t="shared" si="7"/>
        <v>0.26333979893550363</v>
      </c>
      <c r="G48" s="117">
        <v>201.356164</v>
      </c>
      <c r="H48" s="117">
        <v>65.285493</v>
      </c>
      <c r="I48" s="116">
        <f t="shared" si="8"/>
        <v>0.3242289270071712</v>
      </c>
      <c r="J48" s="159"/>
      <c r="K48" s="159"/>
      <c r="L48" s="159"/>
      <c r="M48" s="161"/>
      <c r="N48" s="104"/>
      <c r="O48" s="33"/>
      <c r="P48" s="138"/>
    </row>
    <row r="49" spans="2:16" ht="12" customHeight="1">
      <c r="B49" s="136"/>
      <c r="C49" s="113" t="s">
        <v>81</v>
      </c>
      <c r="D49" s="114">
        <v>2.194391</v>
      </c>
      <c r="E49" s="115">
        <v>1.551197</v>
      </c>
      <c r="F49" s="116">
        <f t="shared" si="7"/>
        <v>0.7068917982255669</v>
      </c>
      <c r="G49" s="117">
        <v>0.41455800000000004</v>
      </c>
      <c r="H49" s="117">
        <v>0.41307000000000005</v>
      </c>
      <c r="I49" s="116">
        <f t="shared" si="8"/>
        <v>0.996410634941311</v>
      </c>
      <c r="J49" s="159"/>
      <c r="K49" s="159"/>
      <c r="L49" s="159"/>
      <c r="M49" s="161"/>
      <c r="N49" s="104"/>
      <c r="O49" s="33"/>
      <c r="P49" s="138"/>
    </row>
    <row r="50" spans="2:16" ht="12" customHeight="1">
      <c r="B50" s="136"/>
      <c r="C50" s="113" t="s">
        <v>64</v>
      </c>
      <c r="D50" s="114">
        <v>0.077475</v>
      </c>
      <c r="E50" s="115">
        <v>0.001802</v>
      </c>
      <c r="F50" s="116">
        <f t="shared" si="7"/>
        <v>0.023259115843820587</v>
      </c>
      <c r="G50" s="117">
        <v>0.005</v>
      </c>
      <c r="H50" s="117">
        <v>0</v>
      </c>
      <c r="I50" s="116">
        <f t="shared" si="8"/>
        <v>0</v>
      </c>
      <c r="J50" s="159"/>
      <c r="K50" s="159"/>
      <c r="L50" s="159"/>
      <c r="M50" s="161"/>
      <c r="N50" s="104"/>
      <c r="O50" s="33"/>
      <c r="P50" s="138"/>
    </row>
    <row r="51" spans="2:16" ht="12" customHeight="1">
      <c r="B51" s="136"/>
      <c r="C51" s="113" t="s">
        <v>83</v>
      </c>
      <c r="D51" s="114">
        <v>0.41547700000000004</v>
      </c>
      <c r="E51" s="115">
        <v>0.041165</v>
      </c>
      <c r="F51" s="116">
        <f t="shared" si="7"/>
        <v>0.0990788900468618</v>
      </c>
      <c r="G51" s="117">
        <v>0.024982000000000004</v>
      </c>
      <c r="H51" s="117">
        <v>0.019500000000000003</v>
      </c>
      <c r="I51" s="116">
        <f t="shared" si="8"/>
        <v>0.7805620046433432</v>
      </c>
      <c r="J51" s="159"/>
      <c r="K51" s="159"/>
      <c r="L51" s="159"/>
      <c r="M51" s="161"/>
      <c r="N51" s="104"/>
      <c r="O51" s="33"/>
      <c r="P51" s="138"/>
    </row>
    <row r="52" spans="2:16" ht="12" customHeight="1">
      <c r="B52" s="136"/>
      <c r="C52" s="113" t="s">
        <v>51</v>
      </c>
      <c r="D52" s="114">
        <v>253.575743</v>
      </c>
      <c r="E52" s="115">
        <v>150.850219</v>
      </c>
      <c r="F52" s="116">
        <f t="shared" si="7"/>
        <v>0.594892150232209</v>
      </c>
      <c r="G52" s="117">
        <v>228.943903</v>
      </c>
      <c r="H52" s="117">
        <v>144.453631</v>
      </c>
      <c r="I52" s="116">
        <f t="shared" si="8"/>
        <v>0.6309564443827971</v>
      </c>
      <c r="J52" s="159"/>
      <c r="K52" s="159"/>
      <c r="L52" s="159"/>
      <c r="M52" s="161"/>
      <c r="N52" s="104"/>
      <c r="O52" s="33"/>
      <c r="P52" s="138"/>
    </row>
    <row r="53" spans="2:16" ht="12" customHeight="1">
      <c r="B53" s="136"/>
      <c r="C53" s="113" t="s">
        <v>63</v>
      </c>
      <c r="D53" s="114">
        <v>1.433611</v>
      </c>
      <c r="E53" s="115">
        <v>1.103057</v>
      </c>
      <c r="F53" s="116">
        <f t="shared" si="7"/>
        <v>0.769425597320333</v>
      </c>
      <c r="G53" s="117">
        <v>1.506859</v>
      </c>
      <c r="H53" s="117">
        <v>1.461141</v>
      </c>
      <c r="I53" s="116">
        <f t="shared" si="8"/>
        <v>0.969660067730292</v>
      </c>
      <c r="J53" s="159"/>
      <c r="K53" s="159"/>
      <c r="L53" s="159"/>
      <c r="M53" s="161"/>
      <c r="N53" s="104"/>
      <c r="O53" s="33"/>
      <c r="P53" s="138"/>
    </row>
    <row r="54" spans="2:16" ht="12" customHeight="1">
      <c r="B54" s="136"/>
      <c r="C54" s="113" t="s">
        <v>61</v>
      </c>
      <c r="D54" s="114">
        <v>285.620955</v>
      </c>
      <c r="E54" s="115">
        <v>205.428109</v>
      </c>
      <c r="F54" s="116">
        <f t="shared" si="7"/>
        <v>0.7192333244596848</v>
      </c>
      <c r="G54" s="117">
        <v>250.223816</v>
      </c>
      <c r="H54" s="117">
        <v>184.150067</v>
      </c>
      <c r="I54" s="116">
        <f t="shared" si="8"/>
        <v>0.7359414061529619</v>
      </c>
      <c r="J54" s="159"/>
      <c r="K54" s="159"/>
      <c r="L54" s="159"/>
      <c r="M54" s="161"/>
      <c r="N54" s="104"/>
      <c r="O54" s="33"/>
      <c r="P54" s="138"/>
    </row>
    <row r="55" spans="2:16" ht="12" customHeight="1">
      <c r="B55" s="136"/>
      <c r="C55" s="123" t="s">
        <v>43</v>
      </c>
      <c r="D55" s="114">
        <f aca="true" t="shared" si="9" ref="D55:E55">SUM(D44:D54)</f>
        <v>870.7702270000001</v>
      </c>
      <c r="E55" s="115">
        <f t="shared" si="9"/>
        <v>451.689791</v>
      </c>
      <c r="F55" s="116">
        <f t="shared" si="7"/>
        <v>0.5187244315370925</v>
      </c>
      <c r="G55" s="117">
        <f aca="true" t="shared" si="10" ref="G55:H55">SUM(G44:G54)</f>
        <v>700.300609</v>
      </c>
      <c r="H55" s="117">
        <f t="shared" si="10"/>
        <v>410.235672</v>
      </c>
      <c r="I55" s="116">
        <f t="shared" si="8"/>
        <v>0.5857993934716113</v>
      </c>
      <c r="J55" s="159"/>
      <c r="K55" s="159"/>
      <c r="L55" s="159"/>
      <c r="M55" s="161"/>
      <c r="N55" s="104"/>
      <c r="O55" s="33"/>
      <c r="P55" s="138"/>
    </row>
    <row r="56" spans="2:16" ht="12" customHeight="1">
      <c r="B56" s="136"/>
      <c r="E56" s="162"/>
      <c r="G56" s="159"/>
      <c r="H56" s="159"/>
      <c r="I56" s="159"/>
      <c r="J56" s="159"/>
      <c r="K56" s="159"/>
      <c r="L56" s="159"/>
      <c r="M56" s="161"/>
      <c r="N56" s="104"/>
      <c r="O56" s="33"/>
      <c r="P56" s="138"/>
    </row>
    <row r="57" spans="2:16" ht="12" customHeight="1">
      <c r="B57" s="136"/>
      <c r="C57" s="155" t="s">
        <v>65</v>
      </c>
      <c r="E57" s="162"/>
      <c r="G57" s="159"/>
      <c r="H57" s="159"/>
      <c r="I57" s="159"/>
      <c r="J57" s="159"/>
      <c r="K57" s="159"/>
      <c r="L57" s="159"/>
      <c r="M57" s="161"/>
      <c r="N57" s="104"/>
      <c r="O57" s="33"/>
      <c r="P57" s="138"/>
    </row>
    <row r="58" spans="2:16" ht="12" customHeight="1">
      <c r="B58" s="136"/>
      <c r="E58" s="162"/>
      <c r="G58" s="159"/>
      <c r="H58" s="159"/>
      <c r="I58" s="159"/>
      <c r="J58" s="159"/>
      <c r="K58" s="159"/>
      <c r="L58" s="159"/>
      <c r="M58" s="161"/>
      <c r="N58" s="104"/>
      <c r="O58" s="33"/>
      <c r="P58" s="138"/>
    </row>
    <row r="59" spans="2:16" ht="12" customHeight="1">
      <c r="B59" s="136"/>
      <c r="C59" s="110" t="s">
        <v>45</v>
      </c>
      <c r="D59" s="110" t="s">
        <v>46</v>
      </c>
      <c r="E59" s="111" t="s">
        <v>47</v>
      </c>
      <c r="F59" s="110" t="s">
        <v>48</v>
      </c>
      <c r="G59" s="112" t="s">
        <v>49</v>
      </c>
      <c r="H59" s="112" t="s">
        <v>50</v>
      </c>
      <c r="I59" s="110" t="s">
        <v>48</v>
      </c>
      <c r="J59" s="159"/>
      <c r="K59" s="159"/>
      <c r="L59" s="159"/>
      <c r="M59" s="161"/>
      <c r="N59" s="104"/>
      <c r="O59" s="33"/>
      <c r="P59" s="138"/>
    </row>
    <row r="60" spans="2:16" ht="12" customHeight="1">
      <c r="B60" s="136"/>
      <c r="C60" s="113" t="s">
        <v>59</v>
      </c>
      <c r="D60" s="114">
        <v>120.931235</v>
      </c>
      <c r="E60" s="115">
        <v>57.342055</v>
      </c>
      <c r="F60" s="116">
        <f aca="true" t="shared" si="11" ref="F60:F71">+E60/D60</f>
        <v>0.4741707549749244</v>
      </c>
      <c r="G60" s="117">
        <v>91.324409</v>
      </c>
      <c r="H60" s="117">
        <v>42.637544</v>
      </c>
      <c r="I60" s="116">
        <f aca="true" t="shared" si="12" ref="I60:I71">+H60/G60</f>
        <v>0.46688004299047803</v>
      </c>
      <c r="J60" s="159"/>
      <c r="K60" s="159"/>
      <c r="L60" s="159"/>
      <c r="M60" s="161"/>
      <c r="N60" s="104"/>
      <c r="O60" s="33"/>
      <c r="P60" s="138"/>
    </row>
    <row r="61" spans="2:16" ht="12" customHeight="1">
      <c r="B61" s="136"/>
      <c r="C61" s="113" t="s">
        <v>60</v>
      </c>
      <c r="D61" s="114">
        <v>46.518312</v>
      </c>
      <c r="E61" s="115">
        <v>16.686043</v>
      </c>
      <c r="F61" s="116">
        <f t="shared" si="11"/>
        <v>0.358698376673685</v>
      </c>
      <c r="G61" s="117">
        <v>38.734779</v>
      </c>
      <c r="H61" s="117">
        <v>25.628542</v>
      </c>
      <c r="I61" s="116">
        <f t="shared" si="12"/>
        <v>0.6616416218613251</v>
      </c>
      <c r="J61" s="159"/>
      <c r="K61" s="159"/>
      <c r="L61" s="159"/>
      <c r="M61" s="161"/>
      <c r="N61" s="104"/>
      <c r="O61" s="33"/>
      <c r="P61" s="138"/>
    </row>
    <row r="62" spans="2:16" ht="12" customHeight="1">
      <c r="B62" s="136"/>
      <c r="C62" s="113" t="s">
        <v>84</v>
      </c>
      <c r="D62" s="114">
        <v>13.977329</v>
      </c>
      <c r="E62" s="115">
        <v>6.638748</v>
      </c>
      <c r="F62" s="116">
        <f t="shared" si="11"/>
        <v>0.47496542436684436</v>
      </c>
      <c r="G62" s="117">
        <v>13.584367</v>
      </c>
      <c r="H62" s="117">
        <v>5.732018</v>
      </c>
      <c r="I62" s="116">
        <f t="shared" si="12"/>
        <v>0.4219569450678121</v>
      </c>
      <c r="J62" s="159"/>
      <c r="K62" s="159"/>
      <c r="L62" s="159"/>
      <c r="M62" s="161"/>
      <c r="N62" s="104"/>
      <c r="O62" s="33"/>
      <c r="P62" s="138"/>
    </row>
    <row r="63" spans="2:16" ht="12" customHeight="1">
      <c r="B63" s="136"/>
      <c r="C63" s="113" t="s">
        <v>80</v>
      </c>
      <c r="D63" s="114">
        <v>5.990502</v>
      </c>
      <c r="E63" s="115">
        <v>0.9423330000000001</v>
      </c>
      <c r="F63" s="116">
        <f t="shared" si="11"/>
        <v>0.15730451304414889</v>
      </c>
      <c r="G63" s="117">
        <v>55.099272</v>
      </c>
      <c r="H63" s="117">
        <v>4.264962</v>
      </c>
      <c r="I63" s="116">
        <f t="shared" si="12"/>
        <v>0.07740505174006654</v>
      </c>
      <c r="J63" s="159"/>
      <c r="K63" s="159"/>
      <c r="L63" s="159"/>
      <c r="M63" s="161"/>
      <c r="N63" s="104"/>
      <c r="O63" s="33"/>
      <c r="P63" s="138"/>
    </row>
    <row r="64" spans="2:16" ht="12" customHeight="1">
      <c r="B64" s="136"/>
      <c r="C64" s="113" t="s">
        <v>54</v>
      </c>
      <c r="D64" s="114">
        <v>144.795052</v>
      </c>
      <c r="E64" s="115">
        <v>48.254877</v>
      </c>
      <c r="F64" s="116">
        <f t="shared" si="11"/>
        <v>0.33326330101390483</v>
      </c>
      <c r="G64" s="117">
        <v>138.851943</v>
      </c>
      <c r="H64" s="117">
        <v>73.339518</v>
      </c>
      <c r="I64" s="116">
        <f t="shared" si="12"/>
        <v>0.5281850323117192</v>
      </c>
      <c r="J64" s="159"/>
      <c r="K64" s="159"/>
      <c r="L64" s="159"/>
      <c r="M64" s="161"/>
      <c r="N64" s="104"/>
      <c r="O64" s="33"/>
      <c r="P64" s="138"/>
    </row>
    <row r="65" spans="2:16" ht="12" customHeight="1">
      <c r="B65" s="136"/>
      <c r="C65" s="113" t="s">
        <v>81</v>
      </c>
      <c r="D65" s="114">
        <v>0.121987</v>
      </c>
      <c r="E65" s="115">
        <v>0.069991</v>
      </c>
      <c r="F65" s="116">
        <f t="shared" si="11"/>
        <v>0.5737578594440391</v>
      </c>
      <c r="G65" s="117">
        <v>0.35766400000000004</v>
      </c>
      <c r="H65" s="117">
        <v>0.052672</v>
      </c>
      <c r="I65" s="116">
        <f t="shared" si="12"/>
        <v>0.14726670841907485</v>
      </c>
      <c r="J65" s="159"/>
      <c r="K65" s="159"/>
      <c r="L65" s="159"/>
      <c r="M65" s="161"/>
      <c r="N65" s="104"/>
      <c r="O65" s="33"/>
      <c r="P65" s="138"/>
    </row>
    <row r="66" spans="2:16" ht="12" customHeight="1">
      <c r="B66" s="136"/>
      <c r="C66" s="113" t="s">
        <v>64</v>
      </c>
      <c r="D66" s="114">
        <v>5.345502</v>
      </c>
      <c r="E66" s="115">
        <v>2.056204</v>
      </c>
      <c r="F66" s="116">
        <f t="shared" si="11"/>
        <v>0.38466059876135117</v>
      </c>
      <c r="G66" s="117">
        <v>4.524752</v>
      </c>
      <c r="H66" s="117">
        <v>1.661512</v>
      </c>
      <c r="I66" s="116">
        <f t="shared" si="12"/>
        <v>0.3672050976495507</v>
      </c>
      <c r="J66" s="159"/>
      <c r="K66" s="159"/>
      <c r="L66" s="159"/>
      <c r="M66" s="161"/>
      <c r="N66" s="104"/>
      <c r="O66" s="33"/>
      <c r="P66" s="138"/>
    </row>
    <row r="67" spans="2:16" ht="12" customHeight="1">
      <c r="B67" s="136"/>
      <c r="C67" s="113" t="s">
        <v>82</v>
      </c>
      <c r="D67" s="114">
        <v>0.714299</v>
      </c>
      <c r="E67" s="115">
        <v>0.606002</v>
      </c>
      <c r="F67" s="116">
        <f t="shared" si="11"/>
        <v>0.848387020001428</v>
      </c>
      <c r="G67" s="117">
        <v>0</v>
      </c>
      <c r="H67" s="117">
        <v>0</v>
      </c>
      <c r="I67" s="116" t="e">
        <f t="shared" si="12"/>
        <v>#DIV/0!</v>
      </c>
      <c r="J67" s="159"/>
      <c r="K67" s="159"/>
      <c r="L67" s="159"/>
      <c r="M67" s="161"/>
      <c r="N67" s="104"/>
      <c r="O67" s="33"/>
      <c r="P67" s="138"/>
    </row>
    <row r="68" spans="2:16" ht="12" customHeight="1">
      <c r="B68" s="136"/>
      <c r="C68" s="113" t="s">
        <v>83</v>
      </c>
      <c r="D68" s="114">
        <v>0</v>
      </c>
      <c r="E68" s="115">
        <v>0</v>
      </c>
      <c r="F68" s="116" t="e">
        <f t="shared" si="11"/>
        <v>#DIV/0!</v>
      </c>
      <c r="G68" s="117">
        <v>0.688065</v>
      </c>
      <c r="H68" s="117">
        <v>0.6828970000000001</v>
      </c>
      <c r="I68" s="116">
        <f t="shared" si="12"/>
        <v>0.9924890817001302</v>
      </c>
      <c r="J68" s="159"/>
      <c r="K68" s="159"/>
      <c r="L68" s="159"/>
      <c r="M68" s="161"/>
      <c r="N68" s="104"/>
      <c r="O68" s="33"/>
      <c r="P68" s="138"/>
    </row>
    <row r="69" spans="2:16" ht="12" customHeight="1">
      <c r="B69" s="136"/>
      <c r="C69" s="113" t="s">
        <v>51</v>
      </c>
      <c r="D69" s="114">
        <v>719.557967</v>
      </c>
      <c r="E69" s="115">
        <v>345.530817</v>
      </c>
      <c r="F69" s="116">
        <f t="shared" si="11"/>
        <v>0.48019872316972073</v>
      </c>
      <c r="G69" s="117">
        <v>632.872285</v>
      </c>
      <c r="H69" s="117">
        <v>306.66825</v>
      </c>
      <c r="I69" s="116">
        <f t="shared" si="12"/>
        <v>0.48456577617394003</v>
      </c>
      <c r="J69" s="159"/>
      <c r="K69" s="159"/>
      <c r="L69" s="159"/>
      <c r="M69" s="161"/>
      <c r="N69" s="104"/>
      <c r="O69" s="33"/>
      <c r="P69" s="138"/>
    </row>
    <row r="70" spans="2:16" ht="12" customHeight="1">
      <c r="B70" s="136"/>
      <c r="C70" s="113" t="s">
        <v>61</v>
      </c>
      <c r="D70" s="114">
        <v>594.911079</v>
      </c>
      <c r="E70" s="115">
        <v>282.813335</v>
      </c>
      <c r="F70" s="116">
        <f t="shared" si="11"/>
        <v>0.47538757468660287</v>
      </c>
      <c r="G70" s="117">
        <v>529.130432</v>
      </c>
      <c r="H70" s="117">
        <v>242.033472</v>
      </c>
      <c r="I70" s="116">
        <f t="shared" si="12"/>
        <v>0.45741741045807016</v>
      </c>
      <c r="J70" s="159"/>
      <c r="K70" s="159"/>
      <c r="L70" s="159"/>
      <c r="M70" s="161"/>
      <c r="N70" s="104"/>
      <c r="O70" s="33"/>
      <c r="P70" s="138"/>
    </row>
    <row r="71" spans="2:16" ht="12" customHeight="1">
      <c r="B71" s="136"/>
      <c r="C71" s="123" t="s">
        <v>43</v>
      </c>
      <c r="D71" s="114">
        <f aca="true" t="shared" si="13" ref="D71:E71">SUM(D60:D70)</f>
        <v>1652.863264</v>
      </c>
      <c r="E71" s="115">
        <f t="shared" si="13"/>
        <v>760.9404049999999</v>
      </c>
      <c r="F71" s="116">
        <f t="shared" si="11"/>
        <v>0.46037710533809767</v>
      </c>
      <c r="G71" s="117">
        <f aca="true" t="shared" si="14" ref="G71:H71">SUM(G60:G70)</f>
        <v>1505.167968</v>
      </c>
      <c r="H71" s="117">
        <f t="shared" si="14"/>
        <v>702.7013870000001</v>
      </c>
      <c r="I71" s="116">
        <f t="shared" si="12"/>
        <v>0.4668591160186051</v>
      </c>
      <c r="J71" s="159"/>
      <c r="K71" s="159"/>
      <c r="L71" s="159"/>
      <c r="M71" s="161"/>
      <c r="N71" s="104"/>
      <c r="O71" s="33"/>
      <c r="P71" s="138"/>
    </row>
    <row r="72" spans="2:16" ht="12" customHeight="1">
      <c r="B72" s="136"/>
      <c r="E72" s="162"/>
      <c r="F72" s="159"/>
      <c r="G72" s="159"/>
      <c r="H72" s="160"/>
      <c r="I72" s="159"/>
      <c r="J72" s="159"/>
      <c r="K72" s="159"/>
      <c r="L72" s="159"/>
      <c r="M72" s="161"/>
      <c r="N72" s="104"/>
      <c r="O72" s="33"/>
      <c r="P72" s="138"/>
    </row>
    <row r="73" spans="2:16" ht="12" customHeight="1">
      <c r="B73" s="136"/>
      <c r="E73" s="162"/>
      <c r="F73" s="159"/>
      <c r="G73" s="159"/>
      <c r="H73" s="160"/>
      <c r="I73" s="159"/>
      <c r="J73" s="159"/>
      <c r="K73" s="159"/>
      <c r="L73" s="159"/>
      <c r="M73" s="161"/>
      <c r="N73" s="104"/>
      <c r="O73" s="33"/>
      <c r="P73" s="138"/>
    </row>
    <row r="74" spans="2:16" ht="12" customHeight="1">
      <c r="B74" s="136"/>
      <c r="E74" s="162"/>
      <c r="F74" s="159"/>
      <c r="G74" s="159"/>
      <c r="H74" s="160"/>
      <c r="I74" s="159"/>
      <c r="J74" s="159"/>
      <c r="K74" s="159"/>
      <c r="L74" s="159"/>
      <c r="M74" s="161"/>
      <c r="N74" s="104"/>
      <c r="O74" s="33"/>
      <c r="P74" s="138"/>
    </row>
    <row r="75" spans="2:16" ht="12" customHeight="1">
      <c r="B75" s="163"/>
      <c r="C75" s="155" t="s">
        <v>67</v>
      </c>
      <c r="E75" s="162"/>
      <c r="F75" s="159"/>
      <c r="G75" s="159"/>
      <c r="H75" s="160"/>
      <c r="I75" s="159"/>
      <c r="J75" s="159"/>
      <c r="K75" s="159"/>
      <c r="L75" s="159"/>
      <c r="M75" s="161"/>
      <c r="N75" s="104"/>
      <c r="O75" s="33"/>
      <c r="P75" s="138"/>
    </row>
    <row r="76" spans="2:16" ht="12" customHeight="1">
      <c r="B76" s="163"/>
      <c r="C76" s="155"/>
      <c r="E76" s="162"/>
      <c r="F76" s="159"/>
      <c r="G76" s="159"/>
      <c r="H76" s="160"/>
      <c r="I76" s="159"/>
      <c r="J76" s="159"/>
      <c r="K76" s="159"/>
      <c r="L76" s="159"/>
      <c r="M76" s="161"/>
      <c r="N76" s="104"/>
      <c r="O76" s="33"/>
      <c r="P76" s="138"/>
    </row>
    <row r="77" spans="2:16" ht="12" customHeight="1">
      <c r="B77" s="163"/>
      <c r="C77" s="155" t="s">
        <v>40</v>
      </c>
      <c r="E77" s="162"/>
      <c r="F77" s="159"/>
      <c r="G77" s="159"/>
      <c r="H77" s="160"/>
      <c r="I77" s="159"/>
      <c r="J77" s="159"/>
      <c r="K77" s="159"/>
      <c r="L77" s="159"/>
      <c r="M77" s="161"/>
      <c r="N77" s="104"/>
      <c r="O77" s="33"/>
      <c r="P77" s="138"/>
    </row>
    <row r="78" spans="2:16" ht="12" customHeight="1">
      <c r="B78" s="136"/>
      <c r="E78" s="162"/>
      <c r="F78" s="159"/>
      <c r="G78" s="159"/>
      <c r="H78" s="160"/>
      <c r="I78" s="159"/>
      <c r="J78" s="159"/>
      <c r="K78" s="159"/>
      <c r="L78" s="159"/>
      <c r="M78" s="161"/>
      <c r="N78" s="104"/>
      <c r="O78" s="33"/>
      <c r="P78" s="138"/>
    </row>
    <row r="79" spans="2:16" ht="12" customHeight="1">
      <c r="B79" s="136"/>
      <c r="C79" s="124" t="s">
        <v>68</v>
      </c>
      <c r="D79" s="124" t="s">
        <v>46</v>
      </c>
      <c r="E79" s="125" t="s">
        <v>47</v>
      </c>
      <c r="F79" s="124" t="s">
        <v>48</v>
      </c>
      <c r="G79" s="124" t="s">
        <v>49</v>
      </c>
      <c r="H79" s="124" t="s">
        <v>50</v>
      </c>
      <c r="I79" s="124" t="s">
        <v>48</v>
      </c>
      <c r="J79" s="159"/>
      <c r="K79" s="159"/>
      <c r="L79" s="159"/>
      <c r="M79" s="161"/>
      <c r="N79" s="104"/>
      <c r="O79" s="33"/>
      <c r="P79" s="138"/>
    </row>
    <row r="80" spans="2:16" ht="12" customHeight="1">
      <c r="B80" s="136"/>
      <c r="C80" s="113" t="s">
        <v>72</v>
      </c>
      <c r="D80" s="114">
        <v>47.135652</v>
      </c>
      <c r="E80" s="115">
        <v>21.45412</v>
      </c>
      <c r="F80" s="116">
        <f aca="true" t="shared" si="15" ref="F80:F87">+E80/D80</f>
        <v>0.4551569584738109</v>
      </c>
      <c r="G80" s="117">
        <v>109.222216</v>
      </c>
      <c r="H80" s="117">
        <v>93.229285</v>
      </c>
      <c r="I80" s="116">
        <f aca="true" t="shared" si="16" ref="I80:I87">+H80/G80</f>
        <v>0.8535743772127824</v>
      </c>
      <c r="J80" s="126">
        <f>+D80/$D$87</f>
        <v>0.13105328552881815</v>
      </c>
      <c r="K80" s="159"/>
      <c r="L80" s="159"/>
      <c r="M80" s="161"/>
      <c r="N80" s="104"/>
      <c r="O80" s="33"/>
      <c r="P80" s="138"/>
    </row>
    <row r="81" spans="2:16" ht="12" customHeight="1">
      <c r="B81" s="136"/>
      <c r="C81" s="113" t="s">
        <v>70</v>
      </c>
      <c r="D81" s="114">
        <v>18.371174</v>
      </c>
      <c r="E81" s="115">
        <v>6.475941</v>
      </c>
      <c r="F81" s="116">
        <f t="shared" si="15"/>
        <v>0.3525055611579314</v>
      </c>
      <c r="G81" s="117">
        <v>5.216897</v>
      </c>
      <c r="H81" s="117">
        <v>3.101001</v>
      </c>
      <c r="I81" s="116">
        <f t="shared" si="16"/>
        <v>0.5944148408527138</v>
      </c>
      <c r="J81" s="126">
        <f aca="true" t="shared" si="17" ref="J81:J86">+D81/$D$87</f>
        <v>0.051078167152999183</v>
      </c>
      <c r="K81" s="159"/>
      <c r="L81" s="159"/>
      <c r="M81" s="161"/>
      <c r="N81" s="104"/>
      <c r="O81" s="33"/>
      <c r="P81" s="138"/>
    </row>
    <row r="82" spans="2:16" ht="12" customHeight="1">
      <c r="B82" s="136"/>
      <c r="C82" s="113" t="s">
        <v>73</v>
      </c>
      <c r="D82" s="114">
        <v>26.899722</v>
      </c>
      <c r="E82" s="115">
        <v>22.359152</v>
      </c>
      <c r="F82" s="116">
        <f t="shared" si="15"/>
        <v>0.8312038317719418</v>
      </c>
      <c r="G82" s="117">
        <v>6.040349</v>
      </c>
      <c r="H82" s="117">
        <v>3.813974</v>
      </c>
      <c r="I82" s="116">
        <f t="shared" si="16"/>
        <v>0.6314161648606728</v>
      </c>
      <c r="J82" s="126">
        <f t="shared" si="17"/>
        <v>0.07479045686928933</v>
      </c>
      <c r="K82" s="159"/>
      <c r="L82" s="159"/>
      <c r="M82" s="161"/>
      <c r="N82" s="104"/>
      <c r="O82" s="33"/>
      <c r="P82" s="138"/>
    </row>
    <row r="83" spans="2:16" ht="12" customHeight="1">
      <c r="B83" s="136"/>
      <c r="C83" s="113" t="s">
        <v>71</v>
      </c>
      <c r="D83" s="114">
        <v>22.974266</v>
      </c>
      <c r="E83" s="115">
        <v>17.817303</v>
      </c>
      <c r="F83" s="116">
        <f t="shared" si="15"/>
        <v>0.7755330681728853</v>
      </c>
      <c r="G83" s="117">
        <v>79.115598</v>
      </c>
      <c r="H83" s="117">
        <v>61.272709</v>
      </c>
      <c r="I83" s="116">
        <f t="shared" si="16"/>
        <v>0.7744706549522635</v>
      </c>
      <c r="J83" s="126">
        <f t="shared" si="17"/>
        <v>0.06387634230482309</v>
      </c>
      <c r="K83" s="159"/>
      <c r="L83" s="159"/>
      <c r="M83" s="161"/>
      <c r="N83" s="104"/>
      <c r="O83" s="33"/>
      <c r="P83" s="138"/>
    </row>
    <row r="84" spans="2:16" ht="12" customHeight="1">
      <c r="B84" s="136"/>
      <c r="C84" s="113" t="s">
        <v>69</v>
      </c>
      <c r="D84" s="114">
        <v>244.287025</v>
      </c>
      <c r="E84" s="115">
        <v>94.953162</v>
      </c>
      <c r="F84" s="116">
        <f t="shared" si="15"/>
        <v>0.3886950688437096</v>
      </c>
      <c r="G84" s="117">
        <v>142.928186</v>
      </c>
      <c r="H84" s="117">
        <v>46.152185</v>
      </c>
      <c r="I84" s="116">
        <f t="shared" si="16"/>
        <v>0.3229047138399979</v>
      </c>
      <c r="J84" s="126">
        <f t="shared" si="17"/>
        <v>0.6792017481440702</v>
      </c>
      <c r="K84" s="159"/>
      <c r="L84" s="159"/>
      <c r="M84" s="161"/>
      <c r="N84" s="104"/>
      <c r="O84" s="33"/>
      <c r="P84" s="138"/>
    </row>
    <row r="85" spans="2:16" ht="12" customHeight="1">
      <c r="B85" s="136"/>
      <c r="C85" s="113"/>
      <c r="D85" s="114"/>
      <c r="E85" s="115"/>
      <c r="F85" s="116" t="e">
        <f t="shared" si="15"/>
        <v>#DIV/0!</v>
      </c>
      <c r="G85" s="127"/>
      <c r="H85" s="128"/>
      <c r="I85" s="116" t="e">
        <f t="shared" si="16"/>
        <v>#DIV/0!</v>
      </c>
      <c r="J85" s="126">
        <f t="shared" si="17"/>
        <v>0</v>
      </c>
      <c r="K85" s="159"/>
      <c r="L85" s="159"/>
      <c r="M85" s="161"/>
      <c r="N85" s="104"/>
      <c r="O85" s="33"/>
      <c r="P85" s="138"/>
    </row>
    <row r="86" spans="2:16" ht="12" customHeight="1">
      <c r="B86" s="136"/>
      <c r="C86" s="113"/>
      <c r="D86" s="114"/>
      <c r="E86" s="115"/>
      <c r="F86" s="116" t="e">
        <f t="shared" si="15"/>
        <v>#DIV/0!</v>
      </c>
      <c r="G86" s="127"/>
      <c r="H86" s="128"/>
      <c r="I86" s="116" t="e">
        <f t="shared" si="16"/>
        <v>#DIV/0!</v>
      </c>
      <c r="J86" s="126">
        <f t="shared" si="17"/>
        <v>0</v>
      </c>
      <c r="K86" s="159"/>
      <c r="L86" s="159"/>
      <c r="M86" s="161"/>
      <c r="N86" s="104"/>
      <c r="O86" s="33"/>
      <c r="P86" s="138"/>
    </row>
    <row r="87" spans="2:16" ht="12" customHeight="1">
      <c r="B87" s="136"/>
      <c r="C87" s="123" t="s">
        <v>43</v>
      </c>
      <c r="D87" s="114">
        <f>SUM(D80:D86)</f>
        <v>359.667839</v>
      </c>
      <c r="E87" s="115">
        <f aca="true" t="shared" si="18" ref="E87">SUM(E80:E86)</f>
        <v>163.059678</v>
      </c>
      <c r="F87" s="116">
        <f t="shared" si="15"/>
        <v>0.45336185312915894</v>
      </c>
      <c r="G87" s="114">
        <f aca="true" t="shared" si="19" ref="G87">SUM(G80:G86)</f>
        <v>342.52324600000003</v>
      </c>
      <c r="H87" s="115">
        <f aca="true" t="shared" si="20" ref="H87">SUM(H80:H86)</f>
        <v>207.56915400000003</v>
      </c>
      <c r="I87" s="116">
        <f t="shared" si="16"/>
        <v>0.606000195385279</v>
      </c>
      <c r="J87" s="159"/>
      <c r="K87" s="159"/>
      <c r="L87" s="159"/>
      <c r="M87" s="161"/>
      <c r="N87" s="104"/>
      <c r="O87" s="33"/>
      <c r="P87" s="138"/>
    </row>
    <row r="88" spans="2:16" ht="12" customHeight="1">
      <c r="B88" s="136"/>
      <c r="E88" s="162"/>
      <c r="F88" s="159"/>
      <c r="G88" s="159"/>
      <c r="H88" s="160"/>
      <c r="I88" s="159"/>
      <c r="J88" s="159"/>
      <c r="K88" s="159"/>
      <c r="L88" s="159"/>
      <c r="M88" s="161"/>
      <c r="N88" s="104"/>
      <c r="O88" s="33"/>
      <c r="P88" s="138"/>
    </row>
    <row r="89" spans="2:16" ht="12" customHeight="1">
      <c r="B89" s="136"/>
      <c r="C89" s="155" t="s">
        <v>41</v>
      </c>
      <c r="E89" s="162"/>
      <c r="F89" s="159"/>
      <c r="G89" s="159"/>
      <c r="H89" s="160"/>
      <c r="I89" s="159"/>
      <c r="J89" s="159"/>
      <c r="K89" s="159"/>
      <c r="L89" s="159"/>
      <c r="M89" s="161"/>
      <c r="N89" s="104"/>
      <c r="O89" s="33"/>
      <c r="P89" s="138"/>
    </row>
    <row r="90" spans="2:16" ht="12" customHeight="1">
      <c r="B90" s="136"/>
      <c r="E90" s="162"/>
      <c r="F90" s="159"/>
      <c r="G90" s="159"/>
      <c r="H90" s="160"/>
      <c r="I90" s="159"/>
      <c r="J90" s="159"/>
      <c r="K90" s="159"/>
      <c r="L90" s="159"/>
      <c r="M90" s="161"/>
      <c r="N90" s="104"/>
      <c r="O90" s="33"/>
      <c r="P90" s="138"/>
    </row>
    <row r="91" spans="2:16" ht="12" customHeight="1">
      <c r="B91" s="136"/>
      <c r="C91" s="124" t="s">
        <v>68</v>
      </c>
      <c r="D91" s="124" t="s">
        <v>46</v>
      </c>
      <c r="E91" s="125" t="s">
        <v>47</v>
      </c>
      <c r="F91" s="124" t="s">
        <v>48</v>
      </c>
      <c r="G91" s="124" t="s">
        <v>49</v>
      </c>
      <c r="H91" s="124" t="s">
        <v>50</v>
      </c>
      <c r="I91" s="124" t="s">
        <v>48</v>
      </c>
      <c r="J91" s="159"/>
      <c r="K91" s="159"/>
      <c r="L91" s="159"/>
      <c r="M91" s="161"/>
      <c r="N91" s="104"/>
      <c r="O91" s="33"/>
      <c r="P91" s="138"/>
    </row>
    <row r="92" spans="2:16" ht="12" customHeight="1">
      <c r="B92" s="136"/>
      <c r="C92" s="113" t="s">
        <v>72</v>
      </c>
      <c r="D92" s="114">
        <v>12.015245</v>
      </c>
      <c r="E92" s="115">
        <v>6.872742</v>
      </c>
      <c r="F92" s="116">
        <f aca="true" t="shared" si="21" ref="F92:F99">+E92/D92</f>
        <v>0.5720018193553273</v>
      </c>
      <c r="G92" s="117">
        <v>377.411471</v>
      </c>
      <c r="H92" s="117">
        <v>317.884428</v>
      </c>
      <c r="I92" s="116">
        <f aca="true" t="shared" si="22" ref="I92:I99">+H92/G92</f>
        <v>0.8422754802807783</v>
      </c>
      <c r="J92" s="126">
        <f>+D92/$D$99</f>
        <v>0.013798410450246134</v>
      </c>
      <c r="K92" s="159"/>
      <c r="L92" s="159"/>
      <c r="M92" s="161"/>
      <c r="N92" s="104"/>
      <c r="O92" s="33"/>
      <c r="P92" s="138"/>
    </row>
    <row r="93" spans="2:16" ht="12" customHeight="1">
      <c r="B93" s="136"/>
      <c r="C93" s="113" t="s">
        <v>70</v>
      </c>
      <c r="D93" s="114">
        <v>14.714641</v>
      </c>
      <c r="E93" s="115">
        <v>9.298531</v>
      </c>
      <c r="F93" s="116">
        <f t="shared" si="21"/>
        <v>0.6319237418024674</v>
      </c>
      <c r="G93" s="117">
        <v>15.477155</v>
      </c>
      <c r="H93" s="117">
        <v>6.284956</v>
      </c>
      <c r="I93" s="116">
        <f t="shared" si="22"/>
        <v>0.4060795411042921</v>
      </c>
      <c r="J93" s="126">
        <f aca="true" t="shared" si="23" ref="J93:J98">+D93/$D$99</f>
        <v>0.016898419977788237</v>
      </c>
      <c r="K93" s="159"/>
      <c r="L93" s="159"/>
      <c r="M93" s="161"/>
      <c r="N93" s="104"/>
      <c r="O93" s="33"/>
      <c r="P93" s="138"/>
    </row>
    <row r="94" spans="2:16" ht="12" customHeight="1">
      <c r="B94" s="136"/>
      <c r="C94" s="113" t="s">
        <v>73</v>
      </c>
      <c r="D94" s="114">
        <v>1.720662</v>
      </c>
      <c r="E94" s="115">
        <v>0.048954</v>
      </c>
      <c r="F94" s="116">
        <f t="shared" si="21"/>
        <v>0.028450677704278934</v>
      </c>
      <c r="G94" s="117">
        <v>1.581852</v>
      </c>
      <c r="H94" s="117">
        <v>0.006652</v>
      </c>
      <c r="I94" s="116">
        <f t="shared" si="22"/>
        <v>0.004205197452100449</v>
      </c>
      <c r="J94" s="126">
        <f t="shared" si="23"/>
        <v>0.0019760230042867553</v>
      </c>
      <c r="K94" s="159"/>
      <c r="L94" s="159"/>
      <c r="M94" s="161"/>
      <c r="N94" s="104"/>
      <c r="O94" s="33"/>
      <c r="P94" s="138"/>
    </row>
    <row r="95" spans="2:16" ht="12" customHeight="1">
      <c r="B95" s="136"/>
      <c r="C95" s="113" t="s">
        <v>71</v>
      </c>
      <c r="D95" s="114">
        <v>91.540416</v>
      </c>
      <c r="E95" s="115">
        <v>52.089401</v>
      </c>
      <c r="F95" s="116">
        <f t="shared" si="21"/>
        <v>0.5690317269259515</v>
      </c>
      <c r="G95" s="117">
        <v>46.617626</v>
      </c>
      <c r="H95" s="117">
        <v>38.452214</v>
      </c>
      <c r="I95" s="116">
        <f t="shared" si="22"/>
        <v>0.8248428180362508</v>
      </c>
      <c r="J95" s="126">
        <f t="shared" si="23"/>
        <v>0.10512579916217092</v>
      </c>
      <c r="K95" s="159"/>
      <c r="L95" s="159"/>
      <c r="M95" s="161"/>
      <c r="N95" s="104"/>
      <c r="O95" s="33"/>
      <c r="P95" s="138"/>
    </row>
    <row r="96" spans="2:16" ht="12" customHeight="1">
      <c r="B96" s="136"/>
      <c r="C96" s="113" t="s">
        <v>69</v>
      </c>
      <c r="D96" s="114">
        <v>750.779263</v>
      </c>
      <c r="E96" s="115">
        <v>383.380161</v>
      </c>
      <c r="F96" s="116">
        <f t="shared" si="21"/>
        <v>0.5106429810915009</v>
      </c>
      <c r="G96" s="117">
        <v>259.212505</v>
      </c>
      <c r="H96" s="117">
        <v>47.607423</v>
      </c>
      <c r="I96" s="116">
        <f t="shared" si="22"/>
        <v>0.18366175273835647</v>
      </c>
      <c r="J96" s="126">
        <f t="shared" si="23"/>
        <v>0.8622013474055078</v>
      </c>
      <c r="K96" s="159"/>
      <c r="L96" s="159"/>
      <c r="M96" s="161"/>
      <c r="N96" s="104"/>
      <c r="O96" s="33"/>
      <c r="P96" s="138"/>
    </row>
    <row r="97" spans="2:16" ht="12" customHeight="1">
      <c r="B97" s="136"/>
      <c r="C97" s="113"/>
      <c r="D97" s="114"/>
      <c r="E97" s="115"/>
      <c r="F97" s="116" t="e">
        <f t="shared" si="21"/>
        <v>#DIV/0!</v>
      </c>
      <c r="G97" s="117"/>
      <c r="H97" s="117"/>
      <c r="I97" s="116" t="e">
        <f t="shared" si="22"/>
        <v>#DIV/0!</v>
      </c>
      <c r="J97" s="126">
        <f t="shared" si="23"/>
        <v>0</v>
      </c>
      <c r="K97" s="159"/>
      <c r="L97" s="159"/>
      <c r="M97" s="161"/>
      <c r="N97" s="104"/>
      <c r="O97" s="33"/>
      <c r="P97" s="138"/>
    </row>
    <row r="98" spans="2:16" ht="12" customHeight="1">
      <c r="B98" s="136"/>
      <c r="C98" s="113"/>
      <c r="D98" s="114"/>
      <c r="E98" s="115"/>
      <c r="F98" s="116" t="e">
        <f t="shared" si="21"/>
        <v>#DIV/0!</v>
      </c>
      <c r="G98" s="117"/>
      <c r="H98" s="117"/>
      <c r="I98" s="116" t="e">
        <f t="shared" si="22"/>
        <v>#DIV/0!</v>
      </c>
      <c r="J98" s="126">
        <f t="shared" si="23"/>
        <v>0</v>
      </c>
      <c r="K98" s="159"/>
      <c r="L98" s="159"/>
      <c r="M98" s="161"/>
      <c r="N98" s="104"/>
      <c r="O98" s="33"/>
      <c r="P98" s="138"/>
    </row>
    <row r="99" spans="2:16" ht="12" customHeight="1">
      <c r="B99" s="136"/>
      <c r="C99" s="123" t="s">
        <v>43</v>
      </c>
      <c r="D99" s="114">
        <f>SUM(D92:D98)</f>
        <v>870.7702270000001</v>
      </c>
      <c r="E99" s="115">
        <f aca="true" t="shared" si="24" ref="E99">SUM(E92:E98)</f>
        <v>451.689789</v>
      </c>
      <c r="F99" s="116">
        <f t="shared" si="21"/>
        <v>0.5187244292402753</v>
      </c>
      <c r="G99" s="114">
        <f aca="true" t="shared" si="25" ref="G99:H99">SUM(G92:G98)</f>
        <v>700.300609</v>
      </c>
      <c r="H99" s="115">
        <f t="shared" si="25"/>
        <v>410.235673</v>
      </c>
      <c r="I99" s="116">
        <f t="shared" si="22"/>
        <v>0.5857993948995694</v>
      </c>
      <c r="J99" s="159"/>
      <c r="K99" s="159"/>
      <c r="L99" s="159"/>
      <c r="M99" s="161"/>
      <c r="N99" s="104"/>
      <c r="O99" s="33"/>
      <c r="P99" s="138"/>
    </row>
    <row r="100" spans="2:16" ht="12" customHeight="1">
      <c r="B100" s="136"/>
      <c r="E100" s="162"/>
      <c r="F100" s="159"/>
      <c r="G100" s="159"/>
      <c r="H100" s="160"/>
      <c r="I100" s="159"/>
      <c r="J100" s="159"/>
      <c r="K100" s="159"/>
      <c r="L100" s="159"/>
      <c r="M100" s="161"/>
      <c r="N100" s="104"/>
      <c r="O100" s="33"/>
      <c r="P100" s="138"/>
    </row>
    <row r="101" spans="2:16" ht="12" customHeight="1">
      <c r="B101" s="136"/>
      <c r="C101" s="155" t="s">
        <v>65</v>
      </c>
      <c r="E101" s="162"/>
      <c r="F101" s="159"/>
      <c r="G101" s="159"/>
      <c r="H101" s="160"/>
      <c r="I101" s="159"/>
      <c r="J101" s="159"/>
      <c r="K101" s="159"/>
      <c r="L101" s="159"/>
      <c r="M101" s="161"/>
      <c r="N101" s="104"/>
      <c r="O101" s="33"/>
      <c r="P101" s="138"/>
    </row>
    <row r="102" spans="2:16" ht="12" customHeight="1">
      <c r="B102" s="136"/>
      <c r="E102" s="162"/>
      <c r="F102" s="159"/>
      <c r="G102" s="159"/>
      <c r="H102" s="160"/>
      <c r="I102" s="159"/>
      <c r="J102" s="159"/>
      <c r="K102" s="159"/>
      <c r="L102" s="159"/>
      <c r="M102" s="161"/>
      <c r="N102" s="104"/>
      <c r="O102" s="33"/>
      <c r="P102" s="138"/>
    </row>
    <row r="103" spans="2:16" ht="12" customHeight="1">
      <c r="B103" s="136"/>
      <c r="C103" s="124" t="s">
        <v>68</v>
      </c>
      <c r="D103" s="124" t="s">
        <v>46</v>
      </c>
      <c r="E103" s="125" t="s">
        <v>47</v>
      </c>
      <c r="F103" s="124" t="s">
        <v>48</v>
      </c>
      <c r="G103" s="124" t="s">
        <v>49</v>
      </c>
      <c r="H103" s="124" t="s">
        <v>50</v>
      </c>
      <c r="I103" s="124" t="s">
        <v>48</v>
      </c>
      <c r="J103" s="159"/>
      <c r="K103" s="159"/>
      <c r="L103" s="159"/>
      <c r="M103" s="161"/>
      <c r="N103" s="104"/>
      <c r="O103" s="33"/>
      <c r="P103" s="138"/>
    </row>
    <row r="104" spans="2:16" ht="12" customHeight="1">
      <c r="B104" s="136"/>
      <c r="C104" s="113" t="s">
        <v>72</v>
      </c>
      <c r="D104" s="114">
        <v>17.46856</v>
      </c>
      <c r="E104" s="115">
        <v>8.395629</v>
      </c>
      <c r="F104" s="116">
        <f aca="true" t="shared" si="26" ref="F104:F111">+E104/D104</f>
        <v>0.48061368538677485</v>
      </c>
      <c r="G104" s="117">
        <v>188.524179</v>
      </c>
      <c r="H104" s="117">
        <v>63.790445</v>
      </c>
      <c r="I104" s="116">
        <f aca="true" t="shared" si="27" ref="I104:I111">+H104/G104</f>
        <v>0.33836744622555814</v>
      </c>
      <c r="J104" s="126">
        <f>+D104/$D$111</f>
        <v>0.010568666132566426</v>
      </c>
      <c r="K104" s="159"/>
      <c r="L104" s="159"/>
      <c r="M104" s="161"/>
      <c r="N104" s="104"/>
      <c r="O104" s="33"/>
      <c r="P104" s="138"/>
    </row>
    <row r="105" spans="2:16" ht="12" customHeight="1">
      <c r="B105" s="136"/>
      <c r="C105" s="113" t="s">
        <v>74</v>
      </c>
      <c r="D105" s="114">
        <v>12.867675</v>
      </c>
      <c r="E105" s="115">
        <v>7.590752</v>
      </c>
      <c r="F105" s="116">
        <f t="shared" si="26"/>
        <v>0.5899085887699216</v>
      </c>
      <c r="G105" s="117">
        <v>13.472998</v>
      </c>
      <c r="H105" s="117">
        <v>7.104553</v>
      </c>
      <c r="I105" s="116">
        <f t="shared" si="27"/>
        <v>0.5273178991045645</v>
      </c>
      <c r="J105" s="126">
        <f aca="true" t="shared" si="28" ref="J105:J110">+D105/$D$111</f>
        <v>0.0077850813677470656</v>
      </c>
      <c r="K105" s="159"/>
      <c r="L105" s="159"/>
      <c r="M105" s="161"/>
      <c r="N105" s="104"/>
      <c r="O105" s="33"/>
      <c r="P105" s="138"/>
    </row>
    <row r="106" spans="2:16" ht="12" customHeight="1">
      <c r="B106" s="136"/>
      <c r="C106" s="113" t="s">
        <v>75</v>
      </c>
      <c r="D106" s="114">
        <v>4.204592</v>
      </c>
      <c r="E106" s="115">
        <v>2.997026</v>
      </c>
      <c r="F106" s="116">
        <f t="shared" si="26"/>
        <v>0.7127982929140331</v>
      </c>
      <c r="G106" s="117">
        <v>1.175418</v>
      </c>
      <c r="H106" s="117">
        <v>1.002074</v>
      </c>
      <c r="I106" s="116">
        <f t="shared" si="27"/>
        <v>0.8525256547032629</v>
      </c>
      <c r="J106" s="126">
        <f t="shared" si="28"/>
        <v>0.0025438232499793764</v>
      </c>
      <c r="K106" s="159"/>
      <c r="L106" s="159"/>
      <c r="M106" s="161"/>
      <c r="N106" s="104"/>
      <c r="O106" s="33"/>
      <c r="P106" s="138"/>
    </row>
    <row r="107" spans="2:16" ht="12" customHeight="1">
      <c r="B107" s="136"/>
      <c r="C107" s="113" t="s">
        <v>70</v>
      </c>
      <c r="D107" s="114">
        <v>150.981957</v>
      </c>
      <c r="E107" s="115">
        <v>73.019652</v>
      </c>
      <c r="F107" s="116">
        <f t="shared" si="26"/>
        <v>0.483631643481744</v>
      </c>
      <c r="G107" s="117">
        <v>112.128826</v>
      </c>
      <c r="H107" s="117">
        <v>49.397101</v>
      </c>
      <c r="I107" s="116">
        <f t="shared" si="27"/>
        <v>0.44053882272877803</v>
      </c>
      <c r="J107" s="126">
        <f t="shared" si="28"/>
        <v>0.09134570311316446</v>
      </c>
      <c r="K107" s="159"/>
      <c r="L107" s="159"/>
      <c r="M107" s="161"/>
      <c r="N107" s="104"/>
      <c r="O107" s="33"/>
      <c r="P107" s="138"/>
    </row>
    <row r="108" spans="2:16" ht="12" customHeight="1">
      <c r="B108" s="136"/>
      <c r="C108" s="113" t="s">
        <v>73</v>
      </c>
      <c r="D108" s="114">
        <v>187.386198</v>
      </c>
      <c r="E108" s="115">
        <v>70.018263</v>
      </c>
      <c r="F108" s="116">
        <f t="shared" si="26"/>
        <v>0.37365752519297074</v>
      </c>
      <c r="G108" s="117">
        <v>138.420937</v>
      </c>
      <c r="H108" s="117">
        <v>55.014996</v>
      </c>
      <c r="I108" s="116">
        <f t="shared" si="27"/>
        <v>0.397447071175367</v>
      </c>
      <c r="J108" s="126">
        <f t="shared" si="28"/>
        <v>0.11337065931668017</v>
      </c>
      <c r="K108" s="159"/>
      <c r="L108" s="159"/>
      <c r="M108" s="161"/>
      <c r="N108" s="104"/>
      <c r="O108" s="33"/>
      <c r="P108" s="138"/>
    </row>
    <row r="109" spans="2:16" ht="12" customHeight="1">
      <c r="B109" s="136"/>
      <c r="C109" s="113" t="s">
        <v>71</v>
      </c>
      <c r="D109" s="114">
        <v>846.822965</v>
      </c>
      <c r="E109" s="115">
        <v>433.714655</v>
      </c>
      <c r="F109" s="116">
        <f t="shared" si="26"/>
        <v>0.5121668553237689</v>
      </c>
      <c r="G109" s="117">
        <v>919.442885</v>
      </c>
      <c r="H109" s="117">
        <v>427.4753</v>
      </c>
      <c r="I109" s="116">
        <f t="shared" si="27"/>
        <v>0.4649286072837466</v>
      </c>
      <c r="J109" s="126">
        <f t="shared" si="28"/>
        <v>0.5123369751413387</v>
      </c>
      <c r="K109" s="159"/>
      <c r="L109" s="159"/>
      <c r="M109" s="161"/>
      <c r="N109" s="104"/>
      <c r="O109" s="33"/>
      <c r="P109" s="138"/>
    </row>
    <row r="110" spans="2:16" ht="12" customHeight="1">
      <c r="B110" s="136"/>
      <c r="C110" s="113" t="s">
        <v>69</v>
      </c>
      <c r="D110" s="114">
        <v>433.131317</v>
      </c>
      <c r="E110" s="115">
        <v>165.204427</v>
      </c>
      <c r="F110" s="116">
        <f t="shared" si="26"/>
        <v>0.3814187996015998</v>
      </c>
      <c r="G110" s="117">
        <v>132.002725</v>
      </c>
      <c r="H110" s="117">
        <v>98.916918</v>
      </c>
      <c r="I110" s="116">
        <f t="shared" si="27"/>
        <v>0.7493551212673829</v>
      </c>
      <c r="J110" s="126">
        <f t="shared" si="28"/>
        <v>0.26204909167852375</v>
      </c>
      <c r="K110" s="159"/>
      <c r="L110" s="159"/>
      <c r="M110" s="161"/>
      <c r="N110" s="104"/>
      <c r="O110" s="33"/>
      <c r="P110" s="138"/>
    </row>
    <row r="111" spans="2:16" ht="12" customHeight="1">
      <c r="B111" s="136"/>
      <c r="C111" s="123" t="s">
        <v>43</v>
      </c>
      <c r="D111" s="114">
        <f>SUM(D104:D110)</f>
        <v>1652.863264</v>
      </c>
      <c r="E111" s="115">
        <f aca="true" t="shared" si="29" ref="E111">SUM(E104:E110)</f>
        <v>760.940404</v>
      </c>
      <c r="F111" s="116">
        <f t="shared" si="26"/>
        <v>0.4603771047330869</v>
      </c>
      <c r="G111" s="114">
        <f aca="true" t="shared" si="30" ref="G111:H111">SUM(G104:G110)</f>
        <v>1505.167968</v>
      </c>
      <c r="H111" s="115">
        <f t="shared" si="30"/>
        <v>702.701387</v>
      </c>
      <c r="I111" s="116">
        <f t="shared" si="27"/>
        <v>0.466859116018605</v>
      </c>
      <c r="J111" s="159"/>
      <c r="K111" s="159"/>
      <c r="L111" s="159"/>
      <c r="M111" s="161"/>
      <c r="N111" s="104"/>
      <c r="O111" s="33"/>
      <c r="P111" s="138"/>
    </row>
    <row r="112" spans="2:16" ht="12" customHeight="1">
      <c r="B112" s="136"/>
      <c r="E112" s="162"/>
      <c r="F112" s="159"/>
      <c r="G112" s="159"/>
      <c r="H112" s="160"/>
      <c r="I112" s="159"/>
      <c r="J112" s="159"/>
      <c r="K112" s="159"/>
      <c r="L112" s="159"/>
      <c r="M112" s="161"/>
      <c r="N112" s="104"/>
      <c r="O112" s="33"/>
      <c r="P112" s="138"/>
    </row>
    <row r="113" spans="2:16" ht="12" customHeight="1">
      <c r="B113" s="136"/>
      <c r="E113" s="162"/>
      <c r="F113" s="159"/>
      <c r="G113" s="159"/>
      <c r="H113" s="160"/>
      <c r="I113" s="159"/>
      <c r="J113" s="159"/>
      <c r="K113" s="159"/>
      <c r="L113" s="159"/>
      <c r="M113" s="161"/>
      <c r="N113" s="104"/>
      <c r="O113" s="33"/>
      <c r="P113" s="138"/>
    </row>
    <row r="114" spans="2:16" ht="12.75">
      <c r="B114" s="136"/>
      <c r="P114" s="138"/>
    </row>
    <row r="115" spans="2:16" ht="12.75">
      <c r="B115" s="136"/>
      <c r="P115" s="138"/>
    </row>
    <row r="116" spans="2:16" ht="12.75">
      <c r="B116" s="136"/>
      <c r="P116" s="138"/>
    </row>
    <row r="117" spans="2:16" ht="12.75">
      <c r="B117" s="136"/>
      <c r="P117" s="138"/>
    </row>
    <row r="118" spans="2:16" ht="12.75">
      <c r="B118" s="164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6"/>
    </row>
  </sheetData>
  <sheetProtection selectLockedCells="1" selectUnlockedCells="1"/>
  <mergeCells count="12">
    <mergeCell ref="B2:P3"/>
    <mergeCell ref="C8:O8"/>
    <mergeCell ref="E11:L11"/>
    <mergeCell ref="N11:P13"/>
    <mergeCell ref="E12:L12"/>
    <mergeCell ref="E13:F14"/>
    <mergeCell ref="G13:I13"/>
    <mergeCell ref="J13:L13"/>
    <mergeCell ref="E15:F15"/>
    <mergeCell ref="E16:F16"/>
    <mergeCell ref="E17:F17"/>
    <mergeCell ref="E18:F18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C7" sqref="C7"/>
    </sheetView>
  </sheetViews>
  <sheetFormatPr defaultColWidth="9.140625" defaultRowHeight="12.75"/>
  <cols>
    <col min="1" max="1" width="159.00390625" style="167" customWidth="1"/>
    <col min="2" max="3" width="15.140625" style="167" customWidth="1"/>
    <col min="4" max="4" width="11.421875" style="167" customWidth="1"/>
    <col min="5" max="16384" width="9.00390625" style="167" customWidth="1"/>
  </cols>
  <sheetData>
    <row r="1" spans="1:4" ht="12.75">
      <c r="A1" s="168" t="s">
        <v>85</v>
      </c>
      <c r="B1" s="168"/>
      <c r="C1" s="168"/>
      <c r="D1" s="168"/>
    </row>
    <row r="3" spans="1:4" ht="9.75" customHeight="1">
      <c r="A3" s="169" t="s">
        <v>86</v>
      </c>
      <c r="B3" s="169"/>
      <c r="C3" s="169"/>
      <c r="D3" s="169"/>
    </row>
    <row r="4" spans="1:4" ht="9.75" customHeight="1">
      <c r="A4" s="169" t="s">
        <v>87</v>
      </c>
      <c r="B4" s="169"/>
      <c r="C4" s="169"/>
      <c r="D4" s="169"/>
    </row>
    <row r="5" spans="1:4" ht="12.75">
      <c r="A5" s="170" t="s">
        <v>62</v>
      </c>
      <c r="B5" s="171"/>
      <c r="C5" s="171"/>
      <c r="D5" s="172"/>
    </row>
    <row r="6" spans="1:4" ht="12.75">
      <c r="A6" s="170" t="s">
        <v>88</v>
      </c>
      <c r="B6" s="171"/>
      <c r="C6" s="171"/>
      <c r="D6" s="172"/>
    </row>
    <row r="7" spans="1:4" ht="12.75">
      <c r="A7" s="170" t="s">
        <v>89</v>
      </c>
      <c r="B7" s="171"/>
      <c r="C7" s="171"/>
      <c r="D7" s="172"/>
    </row>
    <row r="8" spans="1:4" ht="12.75">
      <c r="A8" s="170"/>
      <c r="B8" s="171"/>
      <c r="C8" s="171"/>
      <c r="D8" s="172"/>
    </row>
    <row r="9" spans="1:4" ht="12.75">
      <c r="A9" s="170"/>
      <c r="B9" s="171"/>
      <c r="C9" s="171"/>
      <c r="D9" s="172"/>
    </row>
    <row r="10" spans="1:4" ht="12.75">
      <c r="A10" s="173" t="s">
        <v>90</v>
      </c>
      <c r="B10" s="171"/>
      <c r="C10" s="171"/>
      <c r="D10" s="172"/>
    </row>
    <row r="11" spans="1:4" ht="12.75">
      <c r="A11" s="174" t="s">
        <v>91</v>
      </c>
      <c r="B11" s="175">
        <v>69091780</v>
      </c>
      <c r="C11" s="176">
        <v>0</v>
      </c>
      <c r="D11" s="176" t="s">
        <v>92</v>
      </c>
    </row>
    <row r="12" spans="1:4" ht="12.75">
      <c r="A12" s="177" t="s">
        <v>93</v>
      </c>
      <c r="B12" s="178" t="s">
        <v>19</v>
      </c>
      <c r="C12" s="179" t="s">
        <v>94</v>
      </c>
      <c r="D12" s="177" t="s">
        <v>95</v>
      </c>
    </row>
    <row r="13" spans="1:4" ht="12.75">
      <c r="A13" s="174" t="s">
        <v>96</v>
      </c>
      <c r="B13" s="175">
        <v>39813547</v>
      </c>
      <c r="C13" s="176">
        <v>0</v>
      </c>
      <c r="D13" s="176" t="s">
        <v>97</v>
      </c>
    </row>
    <row r="14" spans="1:4" ht="12.75">
      <c r="A14" s="174" t="s">
        <v>98</v>
      </c>
      <c r="B14" s="180">
        <v>29278233</v>
      </c>
      <c r="C14" s="181">
        <v>0</v>
      </c>
      <c r="D14" s="181" t="s">
        <v>97</v>
      </c>
    </row>
    <row r="17" spans="1:4" ht="12.75">
      <c r="A17" s="173" t="s">
        <v>99</v>
      </c>
      <c r="B17" s="171"/>
      <c r="C17" s="171"/>
      <c r="D17" s="172"/>
    </row>
    <row r="18" spans="1:4" ht="12.75">
      <c r="A18" s="182" t="s">
        <v>91</v>
      </c>
      <c r="B18" s="183">
        <v>15125613</v>
      </c>
      <c r="C18" s="183">
        <v>5768788</v>
      </c>
      <c r="D18" s="184" t="s">
        <v>100</v>
      </c>
    </row>
    <row r="19" spans="1:4" ht="12.75">
      <c r="A19" s="185" t="s">
        <v>93</v>
      </c>
      <c r="B19" s="186" t="s">
        <v>19</v>
      </c>
      <c r="C19" s="187" t="s">
        <v>94</v>
      </c>
      <c r="D19" s="185" t="s">
        <v>95</v>
      </c>
    </row>
    <row r="20" spans="1:4" ht="12.75">
      <c r="A20" s="188" t="s">
        <v>101</v>
      </c>
      <c r="B20" s="189">
        <v>3945422</v>
      </c>
      <c r="C20" s="189">
        <v>483787</v>
      </c>
      <c r="D20" s="190" t="s">
        <v>102</v>
      </c>
    </row>
    <row r="21" spans="1:4" ht="12.75">
      <c r="A21" s="188" t="s">
        <v>103</v>
      </c>
      <c r="B21" s="191">
        <v>0</v>
      </c>
      <c r="C21" s="191">
        <v>0</v>
      </c>
      <c r="D21" s="191" t="s">
        <v>97</v>
      </c>
    </row>
    <row r="22" spans="1:4" ht="12.75">
      <c r="A22" s="188" t="s">
        <v>104</v>
      </c>
      <c r="B22" s="192">
        <v>883281</v>
      </c>
      <c r="C22" s="192">
        <v>882297</v>
      </c>
      <c r="D22" s="191" t="s">
        <v>105</v>
      </c>
    </row>
    <row r="23" spans="1:4" ht="12.75">
      <c r="A23" s="188" t="s">
        <v>106</v>
      </c>
      <c r="B23" s="191">
        <v>0</v>
      </c>
      <c r="C23" s="191">
        <v>0</v>
      </c>
      <c r="D23" s="191" t="s">
        <v>97</v>
      </c>
    </row>
    <row r="24" spans="1:4" ht="12.75">
      <c r="A24" s="188" t="s">
        <v>107</v>
      </c>
      <c r="B24" s="191">
        <v>0</v>
      </c>
      <c r="C24" s="191"/>
      <c r="D24" s="191" t="s">
        <v>97</v>
      </c>
    </row>
    <row r="25" spans="1:4" ht="12.75">
      <c r="A25" s="188" t="s">
        <v>108</v>
      </c>
      <c r="B25" s="192">
        <v>8523</v>
      </c>
      <c r="C25" s="191"/>
      <c r="D25" s="191"/>
    </row>
    <row r="26" spans="1:4" ht="12.75">
      <c r="A26" s="188" t="s">
        <v>96</v>
      </c>
      <c r="B26" s="192">
        <v>1513510</v>
      </c>
      <c r="C26" s="192">
        <v>1361910</v>
      </c>
      <c r="D26" s="191" t="s">
        <v>109</v>
      </c>
    </row>
    <row r="27" spans="1:4" ht="12.75">
      <c r="A27" s="188" t="s">
        <v>98</v>
      </c>
      <c r="B27" s="192">
        <v>1532948</v>
      </c>
      <c r="C27" s="192">
        <v>1505718</v>
      </c>
      <c r="D27" s="191" t="s">
        <v>110</v>
      </c>
    </row>
    <row r="28" spans="1:4" ht="12.75">
      <c r="A28" s="188" t="s">
        <v>111</v>
      </c>
      <c r="B28" s="192">
        <v>5399650</v>
      </c>
      <c r="C28" s="191">
        <v>0</v>
      </c>
      <c r="D28" s="191" t="s">
        <v>97</v>
      </c>
    </row>
    <row r="29" spans="1:4" ht="12.75">
      <c r="A29" s="188" t="s">
        <v>112</v>
      </c>
      <c r="B29" s="192">
        <v>1410519</v>
      </c>
      <c r="C29" s="192">
        <v>1306085</v>
      </c>
      <c r="D29" s="191" t="s">
        <v>113</v>
      </c>
    </row>
    <row r="30" spans="1:4" ht="12.75">
      <c r="A30" s="188" t="s">
        <v>114</v>
      </c>
      <c r="B30" s="192">
        <v>215880</v>
      </c>
      <c r="C30" s="192">
        <v>114495</v>
      </c>
      <c r="D30" s="191" t="s">
        <v>115</v>
      </c>
    </row>
    <row r="31" spans="1:4" ht="12.75">
      <c r="A31" s="188" t="s">
        <v>116</v>
      </c>
      <c r="B31" s="192">
        <v>215880</v>
      </c>
      <c r="C31" s="192">
        <v>114495</v>
      </c>
      <c r="D31" s="191" t="s">
        <v>115</v>
      </c>
    </row>
  </sheetData>
  <sheetProtection selectLockedCells="1" selectUnlockedCells="1"/>
  <mergeCells count="3">
    <mergeCell ref="A1:D1"/>
    <mergeCell ref="A3:D3"/>
    <mergeCell ref="A4:D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B1:P118"/>
  <sheetViews>
    <sheetView zoomScale="85" zoomScaleNormal="85" workbookViewId="0" topLeftCell="A1">
      <selection activeCell="H17" sqref="H17"/>
    </sheetView>
  </sheetViews>
  <sheetFormatPr defaultColWidth="1.1484375" defaultRowHeight="12.75"/>
  <cols>
    <col min="1" max="2" width="11.7109375" style="32" customWidth="1"/>
    <col min="3" max="3" width="38.8515625" style="32" customWidth="1"/>
    <col min="4" max="4" width="11.57421875" style="32" customWidth="1"/>
    <col min="5" max="5" width="11.7109375" style="32" customWidth="1"/>
    <col min="6" max="6" width="14.140625" style="32" customWidth="1"/>
    <col min="7" max="7" width="13.421875" style="32" customWidth="1"/>
    <col min="8" max="10" width="11.7109375" style="32" customWidth="1"/>
    <col min="11" max="11" width="13.00390625" style="32" customWidth="1"/>
    <col min="12" max="17" width="11.7109375" style="32" customWidth="1"/>
    <col min="18" max="16384" width="0" style="32" hidden="1" customWidth="1"/>
  </cols>
  <sheetData>
    <row r="1" spans="3:4" ht="9" customHeight="1">
      <c r="C1" s="33"/>
      <c r="D1" s="33"/>
    </row>
    <row r="2" spans="2:16" ht="12.75">
      <c r="B2" s="132" t="s">
        <v>117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2:16" ht="12.75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2:13" ht="12.75">
      <c r="B4" s="36"/>
      <c r="G4" s="36"/>
      <c r="L4" s="36"/>
      <c r="M4" s="36"/>
    </row>
    <row r="5" spans="2:13" ht="12.75">
      <c r="B5" s="36"/>
      <c r="G5" s="36"/>
      <c r="L5" s="36"/>
      <c r="M5" s="36"/>
    </row>
    <row r="7" spans="2:16" ht="12.75"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5"/>
    </row>
    <row r="8" spans="2:16" ht="12.75">
      <c r="B8" s="136"/>
      <c r="C8" s="137" t="s">
        <v>16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8"/>
    </row>
    <row r="9" spans="2:16" ht="12.75">
      <c r="B9" s="136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8"/>
    </row>
    <row r="10" spans="2:16" ht="12.75">
      <c r="B10" s="136"/>
      <c r="C10" s="140"/>
      <c r="D10" s="140"/>
      <c r="E10" s="140"/>
      <c r="L10" s="140"/>
      <c r="M10" s="140"/>
      <c r="N10" s="140"/>
      <c r="O10" s="140"/>
      <c r="P10" s="141"/>
    </row>
    <row r="11" spans="2:16" ht="14.25" customHeight="1">
      <c r="B11" s="136"/>
      <c r="C11" s="140"/>
      <c r="E11" s="84" t="s">
        <v>33</v>
      </c>
      <c r="F11" s="84"/>
      <c r="G11" s="84"/>
      <c r="H11" s="84"/>
      <c r="I11" s="84"/>
      <c r="J11" s="84"/>
      <c r="K11" s="84"/>
      <c r="L11" s="84"/>
      <c r="M11" s="142"/>
      <c r="N11" s="143" t="s">
        <v>34</v>
      </c>
      <c r="O11" s="143"/>
      <c r="P11" s="143"/>
    </row>
    <row r="12" spans="2:16" ht="16.5" customHeight="1">
      <c r="B12" s="136"/>
      <c r="C12" s="140"/>
      <c r="E12" s="144" t="s">
        <v>35</v>
      </c>
      <c r="F12" s="144"/>
      <c r="G12" s="144"/>
      <c r="H12" s="144"/>
      <c r="I12" s="144"/>
      <c r="J12" s="144"/>
      <c r="K12" s="144"/>
      <c r="L12" s="144"/>
      <c r="M12" s="145"/>
      <c r="N12" s="143"/>
      <c r="O12" s="143"/>
      <c r="P12" s="143"/>
    </row>
    <row r="13" spans="2:16" ht="11.25" customHeight="1">
      <c r="B13" s="136"/>
      <c r="E13" s="146" t="s">
        <v>36</v>
      </c>
      <c r="F13" s="146"/>
      <c r="G13" s="146" t="s">
        <v>37</v>
      </c>
      <c r="H13" s="146"/>
      <c r="I13" s="146"/>
      <c r="J13" s="146" t="s">
        <v>38</v>
      </c>
      <c r="K13" s="146"/>
      <c r="L13" s="146"/>
      <c r="M13" s="147"/>
      <c r="N13" s="143"/>
      <c r="O13" s="143"/>
      <c r="P13" s="143"/>
    </row>
    <row r="14" spans="2:16" ht="11.25" customHeight="1">
      <c r="B14" s="136"/>
      <c r="E14" s="146"/>
      <c r="F14" s="146"/>
      <c r="G14" s="146" t="s">
        <v>27</v>
      </c>
      <c r="H14" s="146" t="s">
        <v>39</v>
      </c>
      <c r="I14" s="146" t="s">
        <v>22</v>
      </c>
      <c r="J14" s="146" t="s">
        <v>27</v>
      </c>
      <c r="K14" s="146" t="s">
        <v>39</v>
      </c>
      <c r="L14" s="146" t="s">
        <v>22</v>
      </c>
      <c r="M14" s="148"/>
      <c r="O14" s="33"/>
      <c r="P14" s="138"/>
    </row>
    <row r="15" spans="2:16" ht="12" customHeight="1">
      <c r="B15" s="136"/>
      <c r="D15" s="149"/>
      <c r="E15" s="127" t="s">
        <v>40</v>
      </c>
      <c r="F15" s="127"/>
      <c r="G15" s="150">
        <f>+D39</f>
        <v>1629.813307</v>
      </c>
      <c r="H15" s="150">
        <f>+E39</f>
        <v>998.398057</v>
      </c>
      <c r="I15" s="151">
        <f>+H15/G15</f>
        <v>0.6125843080995289</v>
      </c>
      <c r="J15" s="150">
        <f aca="true" t="shared" si="0" ref="J15:K15">+G39</f>
        <v>725.440977</v>
      </c>
      <c r="K15" s="150">
        <f t="shared" si="0"/>
        <v>495.660092</v>
      </c>
      <c r="L15" s="151">
        <f aca="true" t="shared" si="1" ref="L15:L18">+K15/J15</f>
        <v>0.6832535074731518</v>
      </c>
      <c r="M15" s="97"/>
      <c r="N15" s="149"/>
      <c r="O15" s="152">
        <f>(I15-L15)*100</f>
        <v>-7.066919937362293</v>
      </c>
      <c r="P15" s="138"/>
    </row>
    <row r="16" spans="2:16" ht="12" customHeight="1">
      <c r="B16" s="136"/>
      <c r="C16" s="53"/>
      <c r="D16" s="149"/>
      <c r="E16" s="127" t="s">
        <v>41</v>
      </c>
      <c r="F16" s="127"/>
      <c r="G16" s="150">
        <f>D55</f>
        <v>639.890567</v>
      </c>
      <c r="H16" s="150">
        <f>E55</f>
        <v>463.8603949999999</v>
      </c>
      <c r="I16" s="151">
        <f aca="true" t="shared" si="2" ref="I16:I18">+H16/G16</f>
        <v>0.7249058181537468</v>
      </c>
      <c r="J16" s="150">
        <f>G55</f>
        <v>495.72131900000005</v>
      </c>
      <c r="K16" s="150">
        <f>H55</f>
        <v>359.90033800000003</v>
      </c>
      <c r="L16" s="151">
        <f t="shared" si="1"/>
        <v>0.7260134357868921</v>
      </c>
      <c r="M16" s="97"/>
      <c r="N16" s="149"/>
      <c r="O16" s="152">
        <f>(I16-L16)*100</f>
        <v>-0.11076176331453746</v>
      </c>
      <c r="P16" s="138"/>
    </row>
    <row r="17" spans="2:16" ht="12" customHeight="1">
      <c r="B17" s="136"/>
      <c r="D17" s="149"/>
      <c r="E17" s="127" t="s">
        <v>42</v>
      </c>
      <c r="F17" s="127"/>
      <c r="G17" s="150">
        <f>+D71</f>
        <v>2175.267307</v>
      </c>
      <c r="H17" s="150">
        <f>+E71</f>
        <v>1239.2555590000002</v>
      </c>
      <c r="I17" s="151">
        <f t="shared" si="2"/>
        <v>0.5697026544793283</v>
      </c>
      <c r="J17" s="150">
        <f>+G71</f>
        <v>1780.326066</v>
      </c>
      <c r="K17" s="150">
        <f>+H71</f>
        <v>1248.38975</v>
      </c>
      <c r="L17" s="151">
        <f t="shared" si="1"/>
        <v>0.7012141055738494</v>
      </c>
      <c r="M17" s="97"/>
      <c r="N17" s="149"/>
      <c r="O17" s="152">
        <f>(I17-L17)*100</f>
        <v>-13.151145109452111</v>
      </c>
      <c r="P17" s="138"/>
    </row>
    <row r="18" spans="2:16" ht="12" customHeight="1">
      <c r="B18" s="136"/>
      <c r="D18" s="149"/>
      <c r="E18" s="153" t="s">
        <v>43</v>
      </c>
      <c r="F18" s="153"/>
      <c r="G18" s="154">
        <f>SUM(G15:G17)</f>
        <v>4444.971181</v>
      </c>
      <c r="H18" s="154">
        <f>SUM(H15:H17)</f>
        <v>2701.514011</v>
      </c>
      <c r="I18" s="151">
        <f t="shared" si="2"/>
        <v>0.6077686223360916</v>
      </c>
      <c r="J18" s="154">
        <f>SUM(J15:J17)</f>
        <v>3001.488362</v>
      </c>
      <c r="K18" s="154">
        <f>SUM(K15:K17)</f>
        <v>2103.9501800000003</v>
      </c>
      <c r="L18" s="151">
        <f t="shared" si="1"/>
        <v>0.7009689614781855</v>
      </c>
      <c r="M18" s="101"/>
      <c r="N18" s="155"/>
      <c r="O18" s="152">
        <f>(I18-L18)*100</f>
        <v>-9.320033914209391</v>
      </c>
      <c r="P18" s="138"/>
    </row>
    <row r="19" spans="2:16" ht="12" customHeight="1">
      <c r="B19" s="136"/>
      <c r="E19" s="156" t="s">
        <v>77</v>
      </c>
      <c r="F19" s="75"/>
      <c r="G19" s="75"/>
      <c r="H19" s="75"/>
      <c r="I19" s="75"/>
      <c r="J19" s="75"/>
      <c r="K19" s="75"/>
      <c r="L19" s="75"/>
      <c r="M19" s="157"/>
      <c r="N19" s="104"/>
      <c r="O19" s="33"/>
      <c r="P19" s="138"/>
    </row>
    <row r="20" spans="2:16" ht="12" customHeight="1">
      <c r="B20" s="136"/>
      <c r="E20" s="158" t="s">
        <v>30</v>
      </c>
      <c r="F20" s="159"/>
      <c r="G20" s="159"/>
      <c r="H20" s="160"/>
      <c r="I20" s="159"/>
      <c r="J20" s="159"/>
      <c r="K20" s="159"/>
      <c r="L20" s="159"/>
      <c r="M20" s="161"/>
      <c r="N20" s="104"/>
      <c r="O20" s="33"/>
      <c r="P20" s="138"/>
    </row>
    <row r="21" spans="2:16" ht="12" customHeight="1">
      <c r="B21" s="136"/>
      <c r="E21" s="162"/>
      <c r="F21" s="159"/>
      <c r="G21" s="159"/>
      <c r="H21" s="160"/>
      <c r="I21" s="159"/>
      <c r="J21" s="159"/>
      <c r="K21" s="159"/>
      <c r="L21" s="159"/>
      <c r="M21" s="161"/>
      <c r="N21" s="104"/>
      <c r="O21" s="33"/>
      <c r="P21" s="138"/>
    </row>
    <row r="22" spans="2:16" ht="12" customHeight="1">
      <c r="B22" s="136"/>
      <c r="E22" s="162"/>
      <c r="F22" s="159"/>
      <c r="G22" s="159"/>
      <c r="H22" s="160"/>
      <c r="I22" s="159"/>
      <c r="J22" s="159"/>
      <c r="K22" s="159"/>
      <c r="L22" s="159"/>
      <c r="M22" s="161"/>
      <c r="N22" s="104"/>
      <c r="O22" s="33"/>
      <c r="P22" s="138"/>
    </row>
    <row r="23" spans="2:16" ht="12" customHeight="1">
      <c r="B23" s="136"/>
      <c r="C23" s="155" t="s">
        <v>78</v>
      </c>
      <c r="E23" s="162"/>
      <c r="F23" s="159"/>
      <c r="G23" s="159"/>
      <c r="H23" s="160"/>
      <c r="I23" s="159"/>
      <c r="J23" s="159"/>
      <c r="K23" s="159"/>
      <c r="L23" s="159"/>
      <c r="M23" s="161"/>
      <c r="N23" s="104"/>
      <c r="O23" s="33"/>
      <c r="P23" s="138"/>
    </row>
    <row r="24" spans="2:16" ht="12" customHeight="1">
      <c r="B24" s="136"/>
      <c r="C24" s="155"/>
      <c r="E24" s="162"/>
      <c r="F24" s="159"/>
      <c r="G24" s="159"/>
      <c r="H24" s="160"/>
      <c r="I24" s="159"/>
      <c r="J24" s="159"/>
      <c r="K24" s="159"/>
      <c r="L24" s="159"/>
      <c r="M24" s="161"/>
      <c r="N24" s="104"/>
      <c r="O24" s="33"/>
      <c r="P24" s="138"/>
    </row>
    <row r="25" spans="2:16" ht="12" customHeight="1">
      <c r="B25" s="136"/>
      <c r="C25" s="155" t="s">
        <v>40</v>
      </c>
      <c r="E25" s="162"/>
      <c r="F25" s="159"/>
      <c r="G25" s="159"/>
      <c r="H25" s="160"/>
      <c r="I25" s="159"/>
      <c r="J25" s="159"/>
      <c r="K25" s="159"/>
      <c r="L25" s="159"/>
      <c r="M25" s="161"/>
      <c r="N25" s="104"/>
      <c r="O25" s="33"/>
      <c r="P25" s="138"/>
    </row>
    <row r="26" spans="2:16" ht="12" customHeight="1">
      <c r="B26" s="136"/>
      <c r="E26" s="162"/>
      <c r="F26" s="159"/>
      <c r="G26" s="159"/>
      <c r="H26" s="160"/>
      <c r="I26" s="159"/>
      <c r="J26" s="159"/>
      <c r="K26" s="159"/>
      <c r="L26" s="159"/>
      <c r="M26" s="161"/>
      <c r="N26" s="104"/>
      <c r="O26" s="33"/>
      <c r="P26" s="138"/>
    </row>
    <row r="27" spans="2:16" ht="12" customHeight="1">
      <c r="B27" s="136"/>
      <c r="C27" s="110" t="s">
        <v>45</v>
      </c>
      <c r="D27" s="110" t="s">
        <v>46</v>
      </c>
      <c r="E27" s="111" t="s">
        <v>47</v>
      </c>
      <c r="F27" s="110" t="s">
        <v>48</v>
      </c>
      <c r="G27" s="112" t="s">
        <v>49</v>
      </c>
      <c r="H27" s="112" t="s">
        <v>118</v>
      </c>
      <c r="I27" s="110" t="s">
        <v>48</v>
      </c>
      <c r="J27" s="159"/>
      <c r="K27" s="159"/>
      <c r="L27" s="159"/>
      <c r="M27" s="161"/>
      <c r="N27" s="104"/>
      <c r="O27" s="33"/>
      <c r="P27" s="138"/>
    </row>
    <row r="28" spans="2:16" ht="12" customHeight="1">
      <c r="B28" s="136"/>
      <c r="C28" s="113" t="s">
        <v>59</v>
      </c>
      <c r="D28" s="114">
        <v>16.76319</v>
      </c>
      <c r="E28" s="115">
        <v>1.244994</v>
      </c>
      <c r="F28" s="116">
        <f>+E28/D28</f>
        <v>0.07426951552777245</v>
      </c>
      <c r="G28" s="117">
        <v>0.44187200000000004</v>
      </c>
      <c r="H28" s="117">
        <v>0.283935</v>
      </c>
      <c r="I28" s="116">
        <f aca="true" t="shared" si="3" ref="I28:I39">+H28/G28</f>
        <v>0.6425729623058261</v>
      </c>
      <c r="J28" s="159"/>
      <c r="K28" s="159"/>
      <c r="L28" s="159"/>
      <c r="M28" s="161"/>
      <c r="N28" s="104"/>
      <c r="O28" s="33"/>
      <c r="P28" s="138"/>
    </row>
    <row r="29" spans="2:16" ht="12" customHeight="1">
      <c r="B29" s="136"/>
      <c r="C29" s="113" t="s">
        <v>79</v>
      </c>
      <c r="D29" s="114">
        <v>2.08962</v>
      </c>
      <c r="E29" s="115">
        <v>0</v>
      </c>
      <c r="F29" s="116">
        <f aca="true" t="shared" si="4" ref="F29:F39">+E29/D29</f>
        <v>0</v>
      </c>
      <c r="G29" s="117">
        <v>3.591306</v>
      </c>
      <c r="H29" s="117">
        <v>3.358503</v>
      </c>
      <c r="I29" s="116">
        <f t="shared" si="3"/>
        <v>0.9351759499190545</v>
      </c>
      <c r="J29" s="159"/>
      <c r="K29" s="159"/>
      <c r="L29" s="159"/>
      <c r="M29" s="161"/>
      <c r="N29" s="104"/>
      <c r="O29" s="33"/>
      <c r="P29" s="138"/>
    </row>
    <row r="30" spans="2:16" ht="12" customHeight="1">
      <c r="B30" s="136"/>
      <c r="C30" s="113" t="s">
        <v>60</v>
      </c>
      <c r="D30" s="114">
        <v>6.155072</v>
      </c>
      <c r="E30" s="115">
        <v>0.22224000000000002</v>
      </c>
      <c r="F30" s="116">
        <f t="shared" si="4"/>
        <v>0.036106807523941235</v>
      </c>
      <c r="G30" s="117">
        <v>44.07798</v>
      </c>
      <c r="H30" s="117">
        <v>30.376645</v>
      </c>
      <c r="I30" s="116">
        <f t="shared" si="3"/>
        <v>0.6891569214378699</v>
      </c>
      <c r="J30" s="159"/>
      <c r="K30" s="159"/>
      <c r="L30" s="159"/>
      <c r="M30" s="161"/>
      <c r="N30" s="104"/>
      <c r="O30" s="33"/>
      <c r="P30" s="138"/>
    </row>
    <row r="31" spans="2:16" ht="12" customHeight="1">
      <c r="B31" s="136"/>
      <c r="C31" s="113" t="s">
        <v>57</v>
      </c>
      <c r="D31" s="114">
        <v>3.860508</v>
      </c>
      <c r="E31" s="115">
        <v>1.295001</v>
      </c>
      <c r="F31" s="116">
        <f t="shared" si="4"/>
        <v>0.3354483399594043</v>
      </c>
      <c r="G31" s="117">
        <v>6.514001</v>
      </c>
      <c r="H31" s="117">
        <v>5.017643</v>
      </c>
      <c r="I31" s="116">
        <f t="shared" si="3"/>
        <v>0.7702858811351118</v>
      </c>
      <c r="J31" s="159"/>
      <c r="K31" s="159"/>
      <c r="L31" s="159"/>
      <c r="M31" s="161"/>
      <c r="N31" s="104"/>
      <c r="O31" s="33"/>
      <c r="P31" s="138"/>
    </row>
    <row r="32" spans="2:16" ht="12" customHeight="1">
      <c r="B32" s="136"/>
      <c r="C32" s="113" t="s">
        <v>84</v>
      </c>
      <c r="D32" s="114">
        <v>0.2794460000000001</v>
      </c>
      <c r="E32" s="115">
        <v>0.036573</v>
      </c>
      <c r="F32" s="116">
        <f t="shared" si="4"/>
        <v>0.13087680625237072</v>
      </c>
      <c r="G32" s="117">
        <v>0</v>
      </c>
      <c r="H32" s="117">
        <v>0</v>
      </c>
      <c r="I32" s="116" t="e">
        <f t="shared" si="3"/>
        <v>#DIV/0!</v>
      </c>
      <c r="J32" s="159"/>
      <c r="K32" s="159"/>
      <c r="L32" s="159"/>
      <c r="M32" s="161"/>
      <c r="N32" s="104"/>
      <c r="O32" s="33"/>
      <c r="P32" s="138"/>
    </row>
    <row r="33" spans="2:16" ht="12" customHeight="1">
      <c r="B33" s="136"/>
      <c r="C33" s="113" t="s">
        <v>80</v>
      </c>
      <c r="D33" s="114">
        <v>0.156053</v>
      </c>
      <c r="E33" s="115">
        <v>0.04090400000000001</v>
      </c>
      <c r="F33" s="116">
        <f t="shared" si="4"/>
        <v>0.262116075948556</v>
      </c>
      <c r="G33" s="117">
        <v>0.111948</v>
      </c>
      <c r="H33" s="117">
        <v>0.075131</v>
      </c>
      <c r="I33" s="116">
        <f t="shared" si="3"/>
        <v>0.6711240933290457</v>
      </c>
      <c r="J33" s="159"/>
      <c r="K33" s="159"/>
      <c r="L33" s="159"/>
      <c r="M33" s="161"/>
      <c r="N33" s="104"/>
      <c r="O33" s="33"/>
      <c r="P33" s="138"/>
    </row>
    <row r="34" spans="2:16" ht="12" customHeight="1">
      <c r="B34" s="136"/>
      <c r="C34" s="113" t="s">
        <v>54</v>
      </c>
      <c r="D34" s="114">
        <v>136.159289</v>
      </c>
      <c r="E34" s="115">
        <v>25.800798</v>
      </c>
      <c r="F34" s="116">
        <f t="shared" si="4"/>
        <v>0.1894898114516447</v>
      </c>
      <c r="G34" s="117">
        <v>35.072615</v>
      </c>
      <c r="H34" s="117">
        <v>31.000095</v>
      </c>
      <c r="I34" s="116">
        <f t="shared" si="3"/>
        <v>0.8838831949086203</v>
      </c>
      <c r="J34" s="159"/>
      <c r="K34" s="159"/>
      <c r="L34" s="159"/>
      <c r="M34" s="161"/>
      <c r="N34" s="104"/>
      <c r="O34" s="33"/>
      <c r="P34" s="138"/>
    </row>
    <row r="35" spans="2:16" ht="12" customHeight="1">
      <c r="B35" s="136"/>
      <c r="C35" s="113" t="s">
        <v>81</v>
      </c>
      <c r="D35" s="114">
        <v>1.112347</v>
      </c>
      <c r="E35" s="115">
        <v>0.663525</v>
      </c>
      <c r="F35" s="116">
        <f t="shared" si="4"/>
        <v>0.5965090030359231</v>
      </c>
      <c r="G35" s="117">
        <v>0</v>
      </c>
      <c r="H35" s="117">
        <v>0</v>
      </c>
      <c r="I35" s="116" t="e">
        <f t="shared" si="3"/>
        <v>#DIV/0!</v>
      </c>
      <c r="J35" s="159"/>
      <c r="K35" s="159"/>
      <c r="L35" s="159"/>
      <c r="M35" s="161"/>
      <c r="N35" s="104"/>
      <c r="O35" s="33"/>
      <c r="P35" s="138"/>
    </row>
    <row r="36" spans="2:16" ht="12" customHeight="1">
      <c r="B36" s="136"/>
      <c r="C36" s="113" t="s">
        <v>64</v>
      </c>
      <c r="D36" s="114">
        <v>0.1408</v>
      </c>
      <c r="E36" s="115">
        <v>0</v>
      </c>
      <c r="F36" s="116">
        <f t="shared" si="4"/>
        <v>0</v>
      </c>
      <c r="G36" s="117">
        <v>5.568302</v>
      </c>
      <c r="H36" s="117">
        <v>0.142877</v>
      </c>
      <c r="I36" s="116">
        <f t="shared" si="3"/>
        <v>0.025658989041901822</v>
      </c>
      <c r="J36" s="159"/>
      <c r="K36" s="159"/>
      <c r="L36" s="159"/>
      <c r="M36" s="161"/>
      <c r="N36" s="104"/>
      <c r="O36" s="33"/>
      <c r="P36" s="138"/>
    </row>
    <row r="37" spans="2:16" ht="12" customHeight="1">
      <c r="B37" s="136"/>
      <c r="C37" s="113" t="s">
        <v>83</v>
      </c>
      <c r="D37" s="114">
        <v>0.160256</v>
      </c>
      <c r="E37" s="115">
        <v>0.068305</v>
      </c>
      <c r="F37" s="116">
        <f t="shared" si="4"/>
        <v>0.4262242911341853</v>
      </c>
      <c r="G37" s="117">
        <v>0.11834000000000001</v>
      </c>
      <c r="H37" s="117">
        <v>0.06845</v>
      </c>
      <c r="I37" s="116">
        <f t="shared" si="3"/>
        <v>0.5784181172891667</v>
      </c>
      <c r="J37" s="159"/>
      <c r="K37" s="159"/>
      <c r="L37" s="159"/>
      <c r="M37" s="161"/>
      <c r="N37" s="104"/>
      <c r="O37" s="33"/>
      <c r="P37" s="138"/>
    </row>
    <row r="38" spans="2:16" ht="12" customHeight="1">
      <c r="B38" s="136"/>
      <c r="C38" s="113" t="s">
        <v>61</v>
      </c>
      <c r="D38" s="114">
        <v>1462.936726</v>
      </c>
      <c r="E38" s="115">
        <v>969.025717</v>
      </c>
      <c r="F38" s="116">
        <f t="shared" si="4"/>
        <v>0.6623838883651076</v>
      </c>
      <c r="G38" s="117">
        <v>629.944613</v>
      </c>
      <c r="H38" s="117">
        <v>425.336813</v>
      </c>
      <c r="I38" s="116">
        <f t="shared" si="3"/>
        <v>0.6751971589603862</v>
      </c>
      <c r="J38" s="159"/>
      <c r="K38" s="159"/>
      <c r="L38" s="159"/>
      <c r="M38" s="161"/>
      <c r="N38" s="104"/>
      <c r="O38" s="33"/>
      <c r="P38" s="138"/>
    </row>
    <row r="39" spans="2:16" ht="12" customHeight="1">
      <c r="B39" s="136"/>
      <c r="C39" s="123" t="s">
        <v>43</v>
      </c>
      <c r="D39" s="114">
        <f aca="true" t="shared" si="5" ref="D39:E39">SUM(D28:D38)</f>
        <v>1629.813307</v>
      </c>
      <c r="E39" s="115">
        <f t="shared" si="5"/>
        <v>998.398057</v>
      </c>
      <c r="F39" s="116">
        <f t="shared" si="4"/>
        <v>0.6125843080995289</v>
      </c>
      <c r="G39" s="117">
        <f aca="true" t="shared" si="6" ref="G39:H39">SUM(G28:G38)</f>
        <v>725.440977</v>
      </c>
      <c r="H39" s="117">
        <f t="shared" si="6"/>
        <v>495.660092</v>
      </c>
      <c r="I39" s="116">
        <f t="shared" si="3"/>
        <v>0.6832535074731518</v>
      </c>
      <c r="J39" s="159"/>
      <c r="K39" s="159"/>
      <c r="L39" s="159"/>
      <c r="M39" s="161"/>
      <c r="N39" s="104"/>
      <c r="O39" s="33"/>
      <c r="P39" s="138"/>
    </row>
    <row r="40" spans="2:16" ht="12" customHeight="1">
      <c r="B40" s="136"/>
      <c r="E40" s="162"/>
      <c r="G40" s="159"/>
      <c r="H40" s="159"/>
      <c r="I40" s="159"/>
      <c r="J40" s="159"/>
      <c r="K40" s="159"/>
      <c r="L40" s="159"/>
      <c r="M40" s="161"/>
      <c r="N40" s="104"/>
      <c r="O40" s="33"/>
      <c r="P40" s="138"/>
    </row>
    <row r="41" spans="2:16" ht="12" customHeight="1">
      <c r="B41" s="136"/>
      <c r="C41" s="155" t="s">
        <v>41</v>
      </c>
      <c r="E41" s="162"/>
      <c r="G41" s="159"/>
      <c r="H41" s="159"/>
      <c r="I41" s="159"/>
      <c r="J41" s="159"/>
      <c r="K41" s="159"/>
      <c r="L41" s="159"/>
      <c r="M41" s="161"/>
      <c r="N41" s="104"/>
      <c r="O41" s="33"/>
      <c r="P41" s="138"/>
    </row>
    <row r="42" spans="2:16" ht="12" customHeight="1">
      <c r="B42" s="136"/>
      <c r="E42" s="162"/>
      <c r="G42" s="159"/>
      <c r="H42" s="159"/>
      <c r="I42" s="159"/>
      <c r="J42" s="159"/>
      <c r="K42" s="159"/>
      <c r="L42" s="159"/>
      <c r="M42" s="161"/>
      <c r="N42" s="104"/>
      <c r="O42" s="33"/>
      <c r="P42" s="138"/>
    </row>
    <row r="43" spans="2:16" ht="12" customHeight="1">
      <c r="B43" s="136"/>
      <c r="C43" s="110" t="s">
        <v>45</v>
      </c>
      <c r="D43" s="110" t="s">
        <v>46</v>
      </c>
      <c r="E43" s="111" t="s">
        <v>47</v>
      </c>
      <c r="F43" s="110" t="s">
        <v>48</v>
      </c>
      <c r="G43" s="112" t="s">
        <v>49</v>
      </c>
      <c r="H43" s="112" t="s">
        <v>118</v>
      </c>
      <c r="I43" s="110" t="s">
        <v>48</v>
      </c>
      <c r="J43" s="159"/>
      <c r="K43" s="159"/>
      <c r="L43" s="159"/>
      <c r="M43" s="161"/>
      <c r="N43" s="104"/>
      <c r="O43" s="33"/>
      <c r="P43" s="138"/>
    </row>
    <row r="44" spans="2:16" ht="12" customHeight="1">
      <c r="B44" s="136"/>
      <c r="C44" s="113" t="s">
        <v>59</v>
      </c>
      <c r="D44" s="114">
        <v>22.964271</v>
      </c>
      <c r="E44" s="115">
        <v>17.511427</v>
      </c>
      <c r="F44" s="116">
        <f aca="true" t="shared" si="7" ref="F44:F55">+E44/D44</f>
        <v>0.7625509644961079</v>
      </c>
      <c r="G44" s="117">
        <v>17.0941</v>
      </c>
      <c r="H44" s="117">
        <v>16.464789</v>
      </c>
      <c r="I44" s="116">
        <f aca="true" t="shared" si="8" ref="I44:I55">+H44/G44</f>
        <v>0.9631854850503975</v>
      </c>
      <c r="J44" s="159"/>
      <c r="K44" s="159"/>
      <c r="L44" s="159"/>
      <c r="M44" s="161"/>
      <c r="N44" s="104"/>
      <c r="O44" s="33"/>
      <c r="P44" s="138"/>
    </row>
    <row r="45" spans="2:16" ht="12" customHeight="1">
      <c r="B45" s="136"/>
      <c r="C45" s="113" t="s">
        <v>60</v>
      </c>
      <c r="D45" s="114">
        <v>38.675708</v>
      </c>
      <c r="E45" s="115">
        <v>34.021283</v>
      </c>
      <c r="F45" s="116">
        <f t="shared" si="7"/>
        <v>0.8796550796174176</v>
      </c>
      <c r="G45" s="117">
        <v>33.358565</v>
      </c>
      <c r="H45" s="117">
        <v>31.92051</v>
      </c>
      <c r="I45" s="116">
        <f t="shared" si="8"/>
        <v>0.9568909813716507</v>
      </c>
      <c r="J45" s="159"/>
      <c r="K45" s="159"/>
      <c r="L45" s="159"/>
      <c r="M45" s="161"/>
      <c r="N45" s="104"/>
      <c r="O45" s="33"/>
      <c r="P45" s="138"/>
    </row>
    <row r="46" spans="2:16" ht="12" customHeight="1">
      <c r="B46" s="136"/>
      <c r="C46" s="113" t="s">
        <v>80</v>
      </c>
      <c r="D46" s="114">
        <v>9.010234</v>
      </c>
      <c r="E46" s="115">
        <v>7.037976</v>
      </c>
      <c r="F46" s="116">
        <f t="shared" si="7"/>
        <v>0.7811091254677736</v>
      </c>
      <c r="G46" s="117">
        <v>14.70502</v>
      </c>
      <c r="H46" s="117">
        <v>12.760018</v>
      </c>
      <c r="I46" s="116">
        <f t="shared" si="8"/>
        <v>0.8677321078108021</v>
      </c>
      <c r="J46" s="159"/>
      <c r="K46" s="159"/>
      <c r="L46" s="159"/>
      <c r="M46" s="161"/>
      <c r="N46" s="104"/>
      <c r="O46" s="33"/>
      <c r="P46" s="138"/>
    </row>
    <row r="47" spans="2:16" ht="12" customHeight="1">
      <c r="B47" s="136"/>
      <c r="C47" s="113" t="s">
        <v>54</v>
      </c>
      <c r="D47" s="114">
        <v>113.267153</v>
      </c>
      <c r="E47" s="115">
        <v>93.486371</v>
      </c>
      <c r="F47" s="116">
        <f t="shared" si="7"/>
        <v>0.8253617092326847</v>
      </c>
      <c r="G47" s="117">
        <v>75.160337</v>
      </c>
      <c r="H47" s="117">
        <v>71.417881</v>
      </c>
      <c r="I47" s="116">
        <f t="shared" si="8"/>
        <v>0.9502070353942133</v>
      </c>
      <c r="J47" s="159"/>
      <c r="K47" s="159"/>
      <c r="L47" s="159"/>
      <c r="M47" s="161"/>
      <c r="N47" s="104"/>
      <c r="O47" s="33"/>
      <c r="P47" s="138"/>
    </row>
    <row r="48" spans="2:16" ht="12" customHeight="1">
      <c r="B48" s="136"/>
      <c r="C48" s="113" t="s">
        <v>64</v>
      </c>
      <c r="D48" s="114">
        <v>16.484128</v>
      </c>
      <c r="E48" s="115">
        <v>10.437149</v>
      </c>
      <c r="F48" s="116">
        <f t="shared" si="7"/>
        <v>0.6331635498098535</v>
      </c>
      <c r="G48" s="117">
        <v>9.970799</v>
      </c>
      <c r="H48" s="117">
        <v>9.410733</v>
      </c>
      <c r="I48" s="116">
        <f t="shared" si="8"/>
        <v>0.9438293761613288</v>
      </c>
      <c r="J48" s="159"/>
      <c r="K48" s="159"/>
      <c r="L48" s="159"/>
      <c r="M48" s="161"/>
      <c r="N48" s="104"/>
      <c r="O48" s="33"/>
      <c r="P48" s="138"/>
    </row>
    <row r="49" spans="2:16" ht="12" customHeight="1">
      <c r="B49" s="136"/>
      <c r="C49" s="113" t="s">
        <v>83</v>
      </c>
      <c r="D49" s="114">
        <v>6.200464</v>
      </c>
      <c r="E49" s="115">
        <v>3.817143</v>
      </c>
      <c r="F49" s="116">
        <f t="shared" si="7"/>
        <v>0.6156221534388394</v>
      </c>
      <c r="G49" s="117">
        <v>0</v>
      </c>
      <c r="H49" s="117">
        <v>0</v>
      </c>
      <c r="I49" s="116" t="e">
        <f t="shared" si="8"/>
        <v>#DIV/0!</v>
      </c>
      <c r="J49" s="159"/>
      <c r="K49" s="159"/>
      <c r="L49" s="159"/>
      <c r="M49" s="161"/>
      <c r="N49" s="104"/>
      <c r="O49" s="33"/>
      <c r="P49" s="138"/>
    </row>
    <row r="50" spans="2:16" ht="12" customHeight="1">
      <c r="B50" s="136"/>
      <c r="C50" s="113" t="s">
        <v>51</v>
      </c>
      <c r="D50" s="114">
        <v>210.139102</v>
      </c>
      <c r="E50" s="115">
        <v>146.979809</v>
      </c>
      <c r="F50" s="116">
        <f t="shared" si="7"/>
        <v>0.6994405496222211</v>
      </c>
      <c r="G50" s="117">
        <v>148.412853</v>
      </c>
      <c r="H50" s="117">
        <v>55.972855</v>
      </c>
      <c r="I50" s="116">
        <f t="shared" si="8"/>
        <v>0.37714290823585206</v>
      </c>
      <c r="J50" s="159"/>
      <c r="K50" s="159"/>
      <c r="L50" s="159"/>
      <c r="M50" s="161"/>
      <c r="N50" s="104"/>
      <c r="O50" s="33"/>
      <c r="P50" s="138"/>
    </row>
    <row r="51" spans="2:16" ht="12" customHeight="1">
      <c r="B51" s="136"/>
      <c r="C51" s="113" t="s">
        <v>63</v>
      </c>
      <c r="D51" s="114">
        <v>41.78613</v>
      </c>
      <c r="E51" s="115">
        <v>32.980011</v>
      </c>
      <c r="F51" s="116">
        <f t="shared" si="7"/>
        <v>0.7892573684138732</v>
      </c>
      <c r="G51" s="117">
        <v>28.368717</v>
      </c>
      <c r="H51" s="117">
        <v>27.746811</v>
      </c>
      <c r="I51" s="116">
        <f t="shared" si="8"/>
        <v>0.9780777537454373</v>
      </c>
      <c r="J51" s="159"/>
      <c r="K51" s="159"/>
      <c r="L51" s="159"/>
      <c r="M51" s="161"/>
      <c r="N51" s="104"/>
      <c r="O51" s="33"/>
      <c r="P51" s="138"/>
    </row>
    <row r="52" spans="2:16" ht="12" customHeight="1">
      <c r="B52" s="136"/>
      <c r="C52" s="113" t="s">
        <v>55</v>
      </c>
      <c r="D52" s="114">
        <v>34.670563</v>
      </c>
      <c r="E52" s="115">
        <v>24.744919</v>
      </c>
      <c r="F52" s="116">
        <f t="shared" si="7"/>
        <v>0.7137155228774335</v>
      </c>
      <c r="G52" s="117">
        <v>39.374725</v>
      </c>
      <c r="H52" s="117">
        <v>38.645654</v>
      </c>
      <c r="I52" s="116">
        <f t="shared" si="8"/>
        <v>0.981483781791492</v>
      </c>
      <c r="J52" s="159"/>
      <c r="K52" s="159"/>
      <c r="L52" s="159"/>
      <c r="M52" s="161"/>
      <c r="N52" s="104"/>
      <c r="O52" s="33"/>
      <c r="P52" s="138"/>
    </row>
    <row r="53" spans="2:16" ht="12" customHeight="1">
      <c r="B53" s="136"/>
      <c r="C53" s="113" t="s">
        <v>56</v>
      </c>
      <c r="D53" s="114">
        <v>102.151607</v>
      </c>
      <c r="E53" s="115">
        <v>60.513513</v>
      </c>
      <c r="F53" s="116">
        <f t="shared" si="7"/>
        <v>0.5923892416102666</v>
      </c>
      <c r="G53" s="117">
        <v>62.634658</v>
      </c>
      <c r="H53" s="117">
        <v>35.324268000000004</v>
      </c>
      <c r="I53" s="116">
        <f t="shared" si="8"/>
        <v>0.5639731919666585</v>
      </c>
      <c r="J53" s="159"/>
      <c r="K53" s="159"/>
      <c r="L53" s="159"/>
      <c r="M53" s="161"/>
      <c r="N53" s="104"/>
      <c r="O53" s="33"/>
      <c r="P53" s="138"/>
    </row>
    <row r="54" spans="2:16" ht="12" customHeight="1">
      <c r="B54" s="136"/>
      <c r="C54" s="113" t="s">
        <v>61</v>
      </c>
      <c r="D54" s="114">
        <v>44.541207</v>
      </c>
      <c r="E54" s="115">
        <v>32.330794</v>
      </c>
      <c r="F54" s="116">
        <f t="shared" si="7"/>
        <v>0.7258625479098489</v>
      </c>
      <c r="G54" s="117">
        <v>66.641545</v>
      </c>
      <c r="H54" s="117">
        <v>60.236819</v>
      </c>
      <c r="I54" s="116">
        <f t="shared" si="8"/>
        <v>0.9038928944399474</v>
      </c>
      <c r="J54" s="159"/>
      <c r="K54" s="159"/>
      <c r="L54" s="159"/>
      <c r="M54" s="161"/>
      <c r="N54" s="104"/>
      <c r="O54" s="33"/>
      <c r="P54" s="138"/>
    </row>
    <row r="55" spans="2:16" ht="12" customHeight="1">
      <c r="B55" s="136"/>
      <c r="C55" s="123" t="s">
        <v>43</v>
      </c>
      <c r="D55" s="114">
        <f aca="true" t="shared" si="9" ref="D55:E55">SUM(D44:D54)</f>
        <v>639.890567</v>
      </c>
      <c r="E55" s="115">
        <f t="shared" si="9"/>
        <v>463.8603949999999</v>
      </c>
      <c r="F55" s="116">
        <f t="shared" si="7"/>
        <v>0.7249058181537468</v>
      </c>
      <c r="G55" s="117">
        <f aca="true" t="shared" si="10" ref="G55:H55">SUM(G44:G54)</f>
        <v>495.72131900000005</v>
      </c>
      <c r="H55" s="117">
        <f t="shared" si="10"/>
        <v>359.90033800000003</v>
      </c>
      <c r="I55" s="116">
        <f t="shared" si="8"/>
        <v>0.7260134357868921</v>
      </c>
      <c r="J55" s="159"/>
      <c r="K55" s="159"/>
      <c r="L55" s="159"/>
      <c r="M55" s="161"/>
      <c r="N55" s="104"/>
      <c r="O55" s="33"/>
      <c r="P55" s="138"/>
    </row>
    <row r="56" spans="2:16" ht="12" customHeight="1">
      <c r="B56" s="136"/>
      <c r="E56" s="162"/>
      <c r="G56" s="159"/>
      <c r="H56" s="159"/>
      <c r="I56" s="159"/>
      <c r="J56" s="159"/>
      <c r="K56" s="159"/>
      <c r="L56" s="159"/>
      <c r="M56" s="161"/>
      <c r="N56" s="104"/>
      <c r="O56" s="33"/>
      <c r="P56" s="138"/>
    </row>
    <row r="57" spans="2:16" ht="12" customHeight="1">
      <c r="B57" s="136"/>
      <c r="C57" s="155" t="s">
        <v>65</v>
      </c>
      <c r="E57" s="162"/>
      <c r="G57" s="159"/>
      <c r="H57" s="159"/>
      <c r="I57" s="159"/>
      <c r="J57" s="159"/>
      <c r="K57" s="159"/>
      <c r="L57" s="159"/>
      <c r="M57" s="161"/>
      <c r="N57" s="104"/>
      <c r="O57" s="33"/>
      <c r="P57" s="138"/>
    </row>
    <row r="58" spans="2:16" ht="12" customHeight="1">
      <c r="B58" s="136"/>
      <c r="E58" s="162"/>
      <c r="G58" s="159"/>
      <c r="H58" s="159"/>
      <c r="I58" s="159"/>
      <c r="J58" s="159"/>
      <c r="K58" s="159"/>
      <c r="L58" s="159"/>
      <c r="M58" s="161"/>
      <c r="N58" s="104"/>
      <c r="O58" s="33"/>
      <c r="P58" s="138"/>
    </row>
    <row r="59" spans="2:16" ht="12" customHeight="1">
      <c r="B59" s="136"/>
      <c r="C59" s="110" t="s">
        <v>45</v>
      </c>
      <c r="D59" s="110" t="s">
        <v>46</v>
      </c>
      <c r="E59" s="111" t="s">
        <v>47</v>
      </c>
      <c r="F59" s="110" t="s">
        <v>48</v>
      </c>
      <c r="G59" s="112" t="s">
        <v>49</v>
      </c>
      <c r="H59" s="112" t="s">
        <v>118</v>
      </c>
      <c r="I59" s="110" t="s">
        <v>48</v>
      </c>
      <c r="J59" s="159"/>
      <c r="K59" s="159"/>
      <c r="L59" s="159"/>
      <c r="M59" s="161"/>
      <c r="N59" s="104"/>
      <c r="O59" s="33"/>
      <c r="P59" s="138"/>
    </row>
    <row r="60" spans="2:16" ht="12" customHeight="1">
      <c r="B60" s="136"/>
      <c r="C60" s="113" t="s">
        <v>59</v>
      </c>
      <c r="D60" s="114">
        <v>215.837352</v>
      </c>
      <c r="E60" s="115">
        <v>113.757798</v>
      </c>
      <c r="F60" s="116">
        <f aca="true" t="shared" si="11" ref="F60:F71">+E60/D60</f>
        <v>0.5270533433897947</v>
      </c>
      <c r="G60" s="117">
        <v>153.995726</v>
      </c>
      <c r="H60" s="117">
        <v>117.90501</v>
      </c>
      <c r="I60" s="116">
        <f aca="true" t="shared" si="12" ref="I60:I71">+H60/G60</f>
        <v>0.7656381969977532</v>
      </c>
      <c r="J60" s="159"/>
      <c r="K60" s="159"/>
      <c r="L60" s="159"/>
      <c r="M60" s="161"/>
      <c r="N60" s="104"/>
      <c r="O60" s="33"/>
      <c r="P60" s="138"/>
    </row>
    <row r="61" spans="2:16" ht="12" customHeight="1">
      <c r="B61" s="136"/>
      <c r="C61" s="113" t="s">
        <v>60</v>
      </c>
      <c r="D61" s="114">
        <v>72.233274</v>
      </c>
      <c r="E61" s="115">
        <v>44.919503</v>
      </c>
      <c r="F61" s="116">
        <f t="shared" si="11"/>
        <v>0.621867188243468</v>
      </c>
      <c r="G61" s="117">
        <v>58.729157</v>
      </c>
      <c r="H61" s="117">
        <v>46.891981</v>
      </c>
      <c r="I61" s="116">
        <f t="shared" si="12"/>
        <v>0.798444646498161</v>
      </c>
      <c r="J61" s="159"/>
      <c r="K61" s="159"/>
      <c r="L61" s="159"/>
      <c r="M61" s="161"/>
      <c r="N61" s="104"/>
      <c r="O61" s="33"/>
      <c r="P61" s="138"/>
    </row>
    <row r="62" spans="2:16" ht="12" customHeight="1">
      <c r="B62" s="136"/>
      <c r="C62" s="113" t="s">
        <v>119</v>
      </c>
      <c r="D62" s="114">
        <v>2.00971</v>
      </c>
      <c r="E62" s="115">
        <v>1.695753</v>
      </c>
      <c r="F62" s="116">
        <f t="shared" si="11"/>
        <v>0.8437799483507571</v>
      </c>
      <c r="G62" s="117">
        <v>2.536008</v>
      </c>
      <c r="H62" s="117">
        <v>1.972171</v>
      </c>
      <c r="I62" s="116">
        <f t="shared" si="12"/>
        <v>0.7776674994716105</v>
      </c>
      <c r="J62" s="159"/>
      <c r="K62" s="159"/>
      <c r="L62" s="159"/>
      <c r="M62" s="161"/>
      <c r="N62" s="104"/>
      <c r="O62" s="33"/>
      <c r="P62" s="138"/>
    </row>
    <row r="63" spans="2:16" ht="12" customHeight="1">
      <c r="B63" s="136"/>
      <c r="C63" s="113" t="s">
        <v>84</v>
      </c>
      <c r="D63" s="114">
        <v>28.922105</v>
      </c>
      <c r="E63" s="115">
        <v>20.899225</v>
      </c>
      <c r="F63" s="116">
        <f t="shared" si="11"/>
        <v>0.722603869946534</v>
      </c>
      <c r="G63" s="117">
        <v>22.76599</v>
      </c>
      <c r="H63" s="117">
        <v>18.195842</v>
      </c>
      <c r="I63" s="116">
        <f t="shared" si="12"/>
        <v>0.7992554683543303</v>
      </c>
      <c r="J63" s="159"/>
      <c r="K63" s="159"/>
      <c r="L63" s="159"/>
      <c r="M63" s="161"/>
      <c r="N63" s="104"/>
      <c r="O63" s="33"/>
      <c r="P63" s="138"/>
    </row>
    <row r="64" spans="2:16" ht="12" customHeight="1">
      <c r="B64" s="136"/>
      <c r="C64" s="113" t="s">
        <v>80</v>
      </c>
      <c r="D64" s="114">
        <v>21.886817</v>
      </c>
      <c r="E64" s="115">
        <v>10.96053</v>
      </c>
      <c r="F64" s="116">
        <f t="shared" si="11"/>
        <v>0.5007822745536731</v>
      </c>
      <c r="G64" s="117">
        <v>16.628618</v>
      </c>
      <c r="H64" s="117">
        <v>11.364818</v>
      </c>
      <c r="I64" s="116">
        <f t="shared" si="12"/>
        <v>0.6834493401676556</v>
      </c>
      <c r="J64" s="159"/>
      <c r="K64" s="159"/>
      <c r="L64" s="159"/>
      <c r="M64" s="161"/>
      <c r="N64" s="104"/>
      <c r="O64" s="33"/>
      <c r="P64" s="138"/>
    </row>
    <row r="65" spans="2:16" ht="12" customHeight="1">
      <c r="B65" s="136"/>
      <c r="C65" s="113" t="s">
        <v>54</v>
      </c>
      <c r="D65" s="114">
        <v>276.896879</v>
      </c>
      <c r="E65" s="115">
        <v>170.220005</v>
      </c>
      <c r="F65" s="116">
        <f t="shared" si="11"/>
        <v>0.6147415081554602</v>
      </c>
      <c r="G65" s="117">
        <v>254.828799</v>
      </c>
      <c r="H65" s="117">
        <v>201.175851</v>
      </c>
      <c r="I65" s="116">
        <f t="shared" si="12"/>
        <v>0.7894549273451624</v>
      </c>
      <c r="J65" s="159"/>
      <c r="K65" s="159"/>
      <c r="L65" s="159"/>
      <c r="M65" s="161"/>
      <c r="N65" s="104"/>
      <c r="O65" s="33"/>
      <c r="P65" s="138"/>
    </row>
    <row r="66" spans="2:16" ht="12" customHeight="1">
      <c r="B66" s="136"/>
      <c r="C66" s="113" t="s">
        <v>81</v>
      </c>
      <c r="D66" s="114">
        <v>2.011932</v>
      </c>
      <c r="E66" s="115">
        <v>1.397195</v>
      </c>
      <c r="F66" s="116">
        <f t="shared" si="11"/>
        <v>0.6944543851382652</v>
      </c>
      <c r="G66" s="117">
        <v>1.872624</v>
      </c>
      <c r="H66" s="117">
        <v>1.401607</v>
      </c>
      <c r="I66" s="116">
        <f t="shared" si="12"/>
        <v>0.7484721973017541</v>
      </c>
      <c r="J66" s="159"/>
      <c r="K66" s="159"/>
      <c r="L66" s="159"/>
      <c r="M66" s="161"/>
      <c r="N66" s="104"/>
      <c r="O66" s="33"/>
      <c r="P66" s="138"/>
    </row>
    <row r="67" spans="2:16" ht="12" customHeight="1">
      <c r="B67" s="136"/>
      <c r="C67" s="113" t="s">
        <v>64</v>
      </c>
      <c r="D67" s="114">
        <v>33.900695</v>
      </c>
      <c r="E67" s="115">
        <v>22.643505</v>
      </c>
      <c r="F67" s="116">
        <f t="shared" si="11"/>
        <v>0.6679363063205637</v>
      </c>
      <c r="G67" s="117">
        <v>29.254583</v>
      </c>
      <c r="H67" s="117">
        <v>18.97419</v>
      </c>
      <c r="I67" s="116">
        <f t="shared" si="12"/>
        <v>0.6485886331040849</v>
      </c>
      <c r="J67" s="159"/>
      <c r="K67" s="159"/>
      <c r="L67" s="159"/>
      <c r="M67" s="161"/>
      <c r="N67" s="104"/>
      <c r="O67" s="33"/>
      <c r="P67" s="138"/>
    </row>
    <row r="68" spans="2:16" ht="12" customHeight="1">
      <c r="B68" s="136"/>
      <c r="C68" s="113" t="s">
        <v>82</v>
      </c>
      <c r="D68" s="114">
        <v>0.424754</v>
      </c>
      <c r="E68" s="115">
        <v>0.021479999999999996</v>
      </c>
      <c r="F68" s="116">
        <f t="shared" si="11"/>
        <v>0.05057044783568841</v>
      </c>
      <c r="G68" s="117">
        <v>0</v>
      </c>
      <c r="H68" s="117">
        <v>0</v>
      </c>
      <c r="I68" s="116" t="e">
        <f t="shared" si="12"/>
        <v>#DIV/0!</v>
      </c>
      <c r="J68" s="159"/>
      <c r="K68" s="159"/>
      <c r="L68" s="159"/>
      <c r="M68" s="161"/>
      <c r="N68" s="104"/>
      <c r="O68" s="33"/>
      <c r="P68" s="138"/>
    </row>
    <row r="69" spans="2:16" ht="12" customHeight="1">
      <c r="B69" s="136"/>
      <c r="C69" s="113" t="s">
        <v>83</v>
      </c>
      <c r="D69" s="114">
        <v>4.314016</v>
      </c>
      <c r="E69" s="115">
        <v>2.561438</v>
      </c>
      <c r="F69" s="116">
        <f t="shared" si="11"/>
        <v>0.5937479137768613</v>
      </c>
      <c r="G69" s="117">
        <v>1.875452</v>
      </c>
      <c r="H69" s="117">
        <v>0.563411</v>
      </c>
      <c r="I69" s="116">
        <f t="shared" si="12"/>
        <v>0.30041344699837697</v>
      </c>
      <c r="J69" s="159"/>
      <c r="K69" s="159"/>
      <c r="L69" s="159"/>
      <c r="M69" s="161"/>
      <c r="N69" s="104"/>
      <c r="O69" s="33"/>
      <c r="P69" s="138"/>
    </row>
    <row r="70" spans="2:16" ht="12" customHeight="1">
      <c r="B70" s="136"/>
      <c r="C70" s="113" t="s">
        <v>61</v>
      </c>
      <c r="D70" s="114">
        <v>1516.829773</v>
      </c>
      <c r="E70" s="115">
        <v>850.179127</v>
      </c>
      <c r="F70" s="116">
        <f t="shared" si="11"/>
        <v>0.5604973887864212</v>
      </c>
      <c r="G70" s="117">
        <v>1237.839109</v>
      </c>
      <c r="H70" s="117">
        <v>829.944869</v>
      </c>
      <c r="I70" s="116">
        <f t="shared" si="12"/>
        <v>0.6704787907941274</v>
      </c>
      <c r="J70" s="159"/>
      <c r="K70" s="159"/>
      <c r="L70" s="159"/>
      <c r="M70" s="161"/>
      <c r="N70" s="104"/>
      <c r="O70" s="33"/>
      <c r="P70" s="138"/>
    </row>
    <row r="71" spans="2:16" ht="12" customHeight="1">
      <c r="B71" s="136"/>
      <c r="C71" s="123" t="s">
        <v>43</v>
      </c>
      <c r="D71" s="114">
        <f aca="true" t="shared" si="13" ref="D71:E71">SUM(D60:D70)</f>
        <v>2175.267307</v>
      </c>
      <c r="E71" s="115">
        <f t="shared" si="13"/>
        <v>1239.2555590000002</v>
      </c>
      <c r="F71" s="116">
        <f t="shared" si="11"/>
        <v>0.5697026544793283</v>
      </c>
      <c r="G71" s="117">
        <f aca="true" t="shared" si="14" ref="G71:H71">SUM(G60:G70)</f>
        <v>1780.326066</v>
      </c>
      <c r="H71" s="117">
        <f t="shared" si="14"/>
        <v>1248.38975</v>
      </c>
      <c r="I71" s="116">
        <f t="shared" si="12"/>
        <v>0.7012141055738494</v>
      </c>
      <c r="J71" s="159"/>
      <c r="K71" s="159"/>
      <c r="L71" s="159"/>
      <c r="M71" s="161"/>
      <c r="N71" s="104"/>
      <c r="O71" s="33"/>
      <c r="P71" s="138"/>
    </row>
    <row r="72" spans="2:16" ht="12" customHeight="1">
      <c r="B72" s="136"/>
      <c r="E72" s="162"/>
      <c r="F72" s="159"/>
      <c r="G72" s="159"/>
      <c r="H72" s="160"/>
      <c r="I72" s="159"/>
      <c r="J72" s="159"/>
      <c r="K72" s="159"/>
      <c r="L72" s="159"/>
      <c r="M72" s="161"/>
      <c r="N72" s="104"/>
      <c r="O72" s="33"/>
      <c r="P72" s="138"/>
    </row>
    <row r="73" spans="2:16" ht="12" customHeight="1">
      <c r="B73" s="136"/>
      <c r="E73" s="162"/>
      <c r="F73" s="159"/>
      <c r="G73" s="159"/>
      <c r="H73" s="160"/>
      <c r="I73" s="159"/>
      <c r="J73" s="159"/>
      <c r="K73" s="159"/>
      <c r="L73" s="159"/>
      <c r="M73" s="161"/>
      <c r="N73" s="104"/>
      <c r="O73" s="33"/>
      <c r="P73" s="138"/>
    </row>
    <row r="74" spans="2:16" ht="12" customHeight="1">
      <c r="B74" s="136"/>
      <c r="E74" s="162"/>
      <c r="F74" s="159"/>
      <c r="G74" s="159"/>
      <c r="H74" s="160"/>
      <c r="I74" s="159"/>
      <c r="J74" s="159"/>
      <c r="K74" s="159"/>
      <c r="L74" s="159"/>
      <c r="M74" s="161"/>
      <c r="N74" s="104"/>
      <c r="O74" s="33"/>
      <c r="P74" s="138"/>
    </row>
    <row r="75" spans="2:16" ht="12" customHeight="1">
      <c r="B75" s="136"/>
      <c r="C75" s="155" t="s">
        <v>67</v>
      </c>
      <c r="E75" s="162"/>
      <c r="F75" s="159"/>
      <c r="G75" s="159"/>
      <c r="H75" s="160"/>
      <c r="I75" s="159"/>
      <c r="J75" s="159"/>
      <c r="K75" s="159"/>
      <c r="L75" s="159"/>
      <c r="M75" s="161"/>
      <c r="N75" s="104"/>
      <c r="O75" s="33"/>
      <c r="P75" s="138"/>
    </row>
    <row r="76" spans="2:16" ht="12" customHeight="1">
      <c r="B76" s="136"/>
      <c r="C76" s="155"/>
      <c r="E76" s="162"/>
      <c r="F76" s="159"/>
      <c r="G76" s="159"/>
      <c r="H76" s="160"/>
      <c r="I76" s="159"/>
      <c r="J76" s="159"/>
      <c r="K76" s="159"/>
      <c r="L76" s="159"/>
      <c r="M76" s="161"/>
      <c r="N76" s="104"/>
      <c r="O76" s="33"/>
      <c r="P76" s="138"/>
    </row>
    <row r="77" spans="2:16" ht="12" customHeight="1">
      <c r="B77" s="136"/>
      <c r="C77" s="155" t="s">
        <v>40</v>
      </c>
      <c r="E77" s="162"/>
      <c r="F77" s="159"/>
      <c r="G77" s="159"/>
      <c r="H77" s="160"/>
      <c r="I77" s="159"/>
      <c r="J77" s="159"/>
      <c r="K77" s="159"/>
      <c r="L77" s="159"/>
      <c r="M77" s="161"/>
      <c r="N77" s="104"/>
      <c r="O77" s="33"/>
      <c r="P77" s="138"/>
    </row>
    <row r="78" spans="2:16" ht="12" customHeight="1">
      <c r="B78" s="136"/>
      <c r="E78" s="162"/>
      <c r="F78" s="159"/>
      <c r="G78" s="159"/>
      <c r="H78" s="160"/>
      <c r="I78" s="159"/>
      <c r="J78" s="159"/>
      <c r="K78" s="159"/>
      <c r="L78" s="159"/>
      <c r="M78" s="161"/>
      <c r="N78" s="104"/>
      <c r="O78" s="33"/>
      <c r="P78" s="138"/>
    </row>
    <row r="79" spans="2:16" ht="12" customHeight="1">
      <c r="B79" s="136"/>
      <c r="C79" s="124" t="s">
        <v>68</v>
      </c>
      <c r="D79" s="124" t="s">
        <v>46</v>
      </c>
      <c r="E79" s="125" t="s">
        <v>47</v>
      </c>
      <c r="F79" s="124" t="s">
        <v>48</v>
      </c>
      <c r="G79" s="124" t="s">
        <v>49</v>
      </c>
      <c r="H79" s="124" t="s">
        <v>118</v>
      </c>
      <c r="I79" s="124" t="s">
        <v>48</v>
      </c>
      <c r="J79" s="159"/>
      <c r="K79" s="159"/>
      <c r="L79" s="159"/>
      <c r="M79" s="161"/>
      <c r="N79" s="104"/>
      <c r="O79" s="33"/>
      <c r="P79" s="138"/>
    </row>
    <row r="80" spans="2:16" ht="12" customHeight="1">
      <c r="B80" s="136"/>
      <c r="C80" s="113" t="s">
        <v>72</v>
      </c>
      <c r="D80" s="114">
        <v>59.870124</v>
      </c>
      <c r="E80" s="115">
        <v>25.287592</v>
      </c>
      <c r="F80" s="116">
        <f aca="true" t="shared" si="15" ref="F80:F87">+E80/D80</f>
        <v>0.4223741377251866</v>
      </c>
      <c r="G80" s="117">
        <v>391.127214</v>
      </c>
      <c r="H80" s="117">
        <v>367.044638</v>
      </c>
      <c r="I80" s="116">
        <f aca="true" t="shared" si="16" ref="I80:I87">+H80/G80</f>
        <v>0.9384277668799595</v>
      </c>
      <c r="J80" s="126">
        <f>+D80/$D$87</f>
        <v>0.03673434481290562</v>
      </c>
      <c r="K80" s="159"/>
      <c r="L80" s="159"/>
      <c r="M80" s="161"/>
      <c r="N80" s="104"/>
      <c r="O80" s="33"/>
      <c r="P80" s="138"/>
    </row>
    <row r="81" spans="2:16" ht="12" customHeight="1">
      <c r="B81" s="136"/>
      <c r="C81" s="113" t="s">
        <v>70</v>
      </c>
      <c r="D81" s="114">
        <v>149.040683</v>
      </c>
      <c r="E81" s="115">
        <v>115.25115</v>
      </c>
      <c r="F81" s="116">
        <f t="shared" si="15"/>
        <v>0.7732865126497038</v>
      </c>
      <c r="G81" s="117">
        <v>94.741679</v>
      </c>
      <c r="H81" s="117">
        <v>49.488486</v>
      </c>
      <c r="I81" s="116">
        <f t="shared" si="16"/>
        <v>0.5223517940820955</v>
      </c>
      <c r="J81" s="126">
        <f aca="true" t="shared" si="17" ref="J81:J86">+D81/$D$87</f>
        <v>0.09144647571588395</v>
      </c>
      <c r="K81" s="159"/>
      <c r="L81" s="159"/>
      <c r="M81" s="161"/>
      <c r="N81" s="104"/>
      <c r="O81" s="33"/>
      <c r="P81" s="138"/>
    </row>
    <row r="82" spans="2:16" ht="12" customHeight="1">
      <c r="B82" s="136"/>
      <c r="C82" s="113" t="s">
        <v>73</v>
      </c>
      <c r="D82" s="114">
        <v>19.21138</v>
      </c>
      <c r="E82" s="115">
        <v>2.823442</v>
      </c>
      <c r="F82" s="116">
        <f t="shared" si="15"/>
        <v>0.1469671621715879</v>
      </c>
      <c r="G82" s="117">
        <v>8.927846</v>
      </c>
      <c r="H82" s="117">
        <v>0.964084</v>
      </c>
      <c r="I82" s="116">
        <f t="shared" si="16"/>
        <v>0.10798618166128761</v>
      </c>
      <c r="J82" s="126">
        <f t="shared" si="17"/>
        <v>0.01178747278445187</v>
      </c>
      <c r="K82" s="159"/>
      <c r="L82" s="159"/>
      <c r="M82" s="161"/>
      <c r="N82" s="104"/>
      <c r="O82" s="33"/>
      <c r="P82" s="138"/>
    </row>
    <row r="83" spans="2:16" ht="12" customHeight="1">
      <c r="B83" s="136"/>
      <c r="C83" s="113" t="s">
        <v>71</v>
      </c>
      <c r="D83" s="114">
        <v>131.2746</v>
      </c>
      <c r="E83" s="115">
        <v>4.662725</v>
      </c>
      <c r="F83" s="116">
        <f t="shared" si="15"/>
        <v>0.035518866559105876</v>
      </c>
      <c r="G83" s="117">
        <v>69.395656</v>
      </c>
      <c r="H83" s="117">
        <v>50.299936</v>
      </c>
      <c r="I83" s="116">
        <f t="shared" si="16"/>
        <v>0.7248283091379668</v>
      </c>
      <c r="J83" s="126">
        <f t="shared" si="17"/>
        <v>0.08054578977615379</v>
      </c>
      <c r="K83" s="159"/>
      <c r="L83" s="159"/>
      <c r="M83" s="161"/>
      <c r="N83" s="104"/>
      <c r="O83" s="33"/>
      <c r="P83" s="138"/>
    </row>
    <row r="84" spans="2:16" ht="12" customHeight="1">
      <c r="B84" s="136"/>
      <c r="C84" s="113" t="s">
        <v>69</v>
      </c>
      <c r="D84" s="114">
        <v>1270.41652</v>
      </c>
      <c r="E84" s="115">
        <v>850.37315</v>
      </c>
      <c r="F84" s="116">
        <f t="shared" si="15"/>
        <v>0.6693656266371599</v>
      </c>
      <c r="G84" s="117">
        <v>161.248582</v>
      </c>
      <c r="H84" s="117">
        <v>27.862947</v>
      </c>
      <c r="I84" s="116">
        <f t="shared" si="16"/>
        <v>0.17279498929175077</v>
      </c>
      <c r="J84" s="126">
        <f t="shared" si="17"/>
        <v>0.7794859169106049</v>
      </c>
      <c r="K84" s="159"/>
      <c r="L84" s="159"/>
      <c r="M84" s="161"/>
      <c r="N84" s="104"/>
      <c r="O84" s="33"/>
      <c r="P84" s="138"/>
    </row>
    <row r="85" spans="2:16" ht="12" customHeight="1">
      <c r="B85" s="136"/>
      <c r="C85" s="113"/>
      <c r="D85" s="114"/>
      <c r="E85" s="115"/>
      <c r="F85" s="116" t="e">
        <f t="shared" si="15"/>
        <v>#DIV/0!</v>
      </c>
      <c r="G85" s="127"/>
      <c r="H85" s="128"/>
      <c r="I85" s="116" t="e">
        <f t="shared" si="16"/>
        <v>#DIV/0!</v>
      </c>
      <c r="J85" s="126">
        <f t="shared" si="17"/>
        <v>0</v>
      </c>
      <c r="K85" s="159"/>
      <c r="L85" s="159"/>
      <c r="M85" s="161"/>
      <c r="N85" s="104"/>
      <c r="O85" s="33"/>
      <c r="P85" s="138"/>
    </row>
    <row r="86" spans="2:16" ht="12" customHeight="1">
      <c r="B86" s="136"/>
      <c r="C86" s="113"/>
      <c r="D86" s="114"/>
      <c r="E86" s="115"/>
      <c r="F86" s="116" t="e">
        <f t="shared" si="15"/>
        <v>#DIV/0!</v>
      </c>
      <c r="G86" s="127"/>
      <c r="H86" s="128"/>
      <c r="I86" s="116" t="e">
        <f t="shared" si="16"/>
        <v>#DIV/0!</v>
      </c>
      <c r="J86" s="126">
        <f t="shared" si="17"/>
        <v>0</v>
      </c>
      <c r="K86" s="159"/>
      <c r="L86" s="159"/>
      <c r="M86" s="161"/>
      <c r="N86" s="104"/>
      <c r="O86" s="33"/>
      <c r="P86" s="138"/>
    </row>
    <row r="87" spans="2:16" ht="12" customHeight="1">
      <c r="B87" s="136"/>
      <c r="C87" s="123" t="s">
        <v>43</v>
      </c>
      <c r="D87" s="114">
        <f aca="true" t="shared" si="18" ref="D87:E87">SUM(D80:D86)</f>
        <v>1629.813307</v>
      </c>
      <c r="E87" s="115">
        <f t="shared" si="18"/>
        <v>998.398059</v>
      </c>
      <c r="F87" s="116">
        <f t="shared" si="15"/>
        <v>0.6125843093266633</v>
      </c>
      <c r="G87" s="114">
        <f aca="true" t="shared" si="19" ref="G87">SUM(G80:G86)</f>
        <v>725.440977</v>
      </c>
      <c r="H87" s="115">
        <f aca="true" t="shared" si="20" ref="H87">SUM(H80:H86)</f>
        <v>495.660091</v>
      </c>
      <c r="I87" s="116">
        <f t="shared" si="16"/>
        <v>0.6832535060946799</v>
      </c>
      <c r="J87" s="159"/>
      <c r="K87" s="159"/>
      <c r="L87" s="159"/>
      <c r="M87" s="161"/>
      <c r="N87" s="104"/>
      <c r="O87" s="33"/>
      <c r="P87" s="138"/>
    </row>
    <row r="88" spans="2:16" ht="12" customHeight="1">
      <c r="B88" s="136"/>
      <c r="E88" s="162"/>
      <c r="F88" s="159"/>
      <c r="G88" s="159"/>
      <c r="H88" s="160"/>
      <c r="I88" s="159"/>
      <c r="J88" s="159"/>
      <c r="K88" s="159"/>
      <c r="L88" s="159"/>
      <c r="M88" s="161"/>
      <c r="N88" s="104"/>
      <c r="O88" s="33"/>
      <c r="P88" s="138"/>
    </row>
    <row r="89" spans="2:16" ht="12" customHeight="1">
      <c r="B89" s="136"/>
      <c r="C89" s="155" t="s">
        <v>41</v>
      </c>
      <c r="E89" s="162"/>
      <c r="F89" s="159"/>
      <c r="G89" s="159"/>
      <c r="H89" s="160"/>
      <c r="I89" s="159"/>
      <c r="J89" s="159"/>
      <c r="K89" s="159"/>
      <c r="L89" s="159"/>
      <c r="M89" s="161"/>
      <c r="N89" s="104"/>
      <c r="O89" s="33"/>
      <c r="P89" s="138"/>
    </row>
    <row r="90" spans="2:16" ht="12" customHeight="1">
      <c r="B90" s="136"/>
      <c r="E90" s="162"/>
      <c r="F90" s="159"/>
      <c r="G90" s="159"/>
      <c r="H90" s="160"/>
      <c r="I90" s="159"/>
      <c r="J90" s="159"/>
      <c r="K90" s="159"/>
      <c r="L90" s="159"/>
      <c r="M90" s="161"/>
      <c r="N90" s="104"/>
      <c r="O90" s="33"/>
      <c r="P90" s="138"/>
    </row>
    <row r="91" spans="2:16" ht="12" customHeight="1">
      <c r="B91" s="136"/>
      <c r="C91" s="124" t="s">
        <v>68</v>
      </c>
      <c r="D91" s="124" t="s">
        <v>46</v>
      </c>
      <c r="E91" s="125" t="s">
        <v>47</v>
      </c>
      <c r="F91" s="124" t="s">
        <v>48</v>
      </c>
      <c r="G91" s="124" t="s">
        <v>49</v>
      </c>
      <c r="H91" s="124" t="s">
        <v>118</v>
      </c>
      <c r="I91" s="124" t="s">
        <v>48</v>
      </c>
      <c r="J91" s="159"/>
      <c r="K91" s="159"/>
      <c r="L91" s="159"/>
      <c r="M91" s="161"/>
      <c r="N91" s="104"/>
      <c r="O91" s="33"/>
      <c r="P91" s="138"/>
    </row>
    <row r="92" spans="2:16" ht="12" customHeight="1">
      <c r="B92" s="136"/>
      <c r="C92" s="113" t="s">
        <v>72</v>
      </c>
      <c r="D92" s="114">
        <v>33.342356</v>
      </c>
      <c r="E92" s="115">
        <v>16.239128</v>
      </c>
      <c r="F92" s="116">
        <f aca="true" t="shared" si="21" ref="F92:F99">+E92/D92</f>
        <v>0.48704200746941817</v>
      </c>
      <c r="G92" s="117">
        <v>33.831041</v>
      </c>
      <c r="H92" s="117">
        <v>27.197044</v>
      </c>
      <c r="I92" s="116">
        <f aca="true" t="shared" si="22" ref="I92:I99">+H92/G92</f>
        <v>0.803907984977465</v>
      </c>
      <c r="J92" s="126">
        <f>D92/$D$99</f>
        <v>0.052106340864374705</v>
      </c>
      <c r="K92" s="159"/>
      <c r="L92" s="159"/>
      <c r="M92" s="161"/>
      <c r="N92" s="104"/>
      <c r="O92" s="33"/>
      <c r="P92" s="138"/>
    </row>
    <row r="93" spans="2:16" ht="12" customHeight="1">
      <c r="B93" s="136"/>
      <c r="C93" s="113" t="s">
        <v>70</v>
      </c>
      <c r="D93" s="114">
        <v>2.20527</v>
      </c>
      <c r="E93" s="115">
        <v>1.354384</v>
      </c>
      <c r="F93" s="116">
        <f t="shared" si="21"/>
        <v>0.6141579035673637</v>
      </c>
      <c r="G93" s="117">
        <v>2.854188</v>
      </c>
      <c r="H93" s="117">
        <v>2.165321</v>
      </c>
      <c r="I93" s="116">
        <f t="shared" si="22"/>
        <v>0.7586469426681073</v>
      </c>
      <c r="J93" s="126">
        <f aca="true" t="shared" si="23" ref="J93:J98">D93/$D$99</f>
        <v>0.0034463236586514644</v>
      </c>
      <c r="K93" s="159"/>
      <c r="L93" s="159"/>
      <c r="M93" s="161"/>
      <c r="N93" s="104"/>
      <c r="O93" s="33"/>
      <c r="P93" s="138"/>
    </row>
    <row r="94" spans="2:16" ht="12" customHeight="1">
      <c r="B94" s="136"/>
      <c r="C94" s="113" t="s">
        <v>73</v>
      </c>
      <c r="D94" s="114">
        <v>6.624258</v>
      </c>
      <c r="E94" s="115">
        <v>2.924594</v>
      </c>
      <c r="F94" s="116">
        <f t="shared" si="21"/>
        <v>0.4414975986744477</v>
      </c>
      <c r="G94" s="117">
        <v>2.59153</v>
      </c>
      <c r="H94" s="117">
        <v>1.69796</v>
      </c>
      <c r="I94" s="116">
        <f t="shared" si="22"/>
        <v>0.6551959653177852</v>
      </c>
      <c r="J94" s="126">
        <f t="shared" si="23"/>
        <v>0.010352173233396015</v>
      </c>
      <c r="K94" s="159"/>
      <c r="L94" s="159"/>
      <c r="M94" s="161"/>
      <c r="N94" s="104"/>
      <c r="O94" s="33"/>
      <c r="P94" s="138"/>
    </row>
    <row r="95" spans="2:16" ht="12" customHeight="1">
      <c r="B95" s="136"/>
      <c r="C95" s="113" t="s">
        <v>71</v>
      </c>
      <c r="D95" s="114">
        <v>283.962168</v>
      </c>
      <c r="E95" s="115">
        <v>209.100007</v>
      </c>
      <c r="F95" s="116">
        <f t="shared" si="21"/>
        <v>0.7363657224930047</v>
      </c>
      <c r="G95" s="117">
        <v>306.256009</v>
      </c>
      <c r="H95" s="117">
        <v>276.157921</v>
      </c>
      <c r="I95" s="116">
        <f t="shared" si="22"/>
        <v>0.9017224573053193</v>
      </c>
      <c r="J95" s="126">
        <f t="shared" si="23"/>
        <v>0.44376676676341753</v>
      </c>
      <c r="K95" s="159"/>
      <c r="L95" s="159"/>
      <c r="M95" s="161"/>
      <c r="N95" s="104"/>
      <c r="O95" s="33"/>
      <c r="P95" s="138"/>
    </row>
    <row r="96" spans="2:16" ht="12" customHeight="1">
      <c r="B96" s="136"/>
      <c r="C96" s="113" t="s">
        <v>69</v>
      </c>
      <c r="D96" s="114">
        <v>313.756515</v>
      </c>
      <c r="E96" s="115">
        <v>234.242284</v>
      </c>
      <c r="F96" s="116">
        <f t="shared" si="21"/>
        <v>0.7465734504349656</v>
      </c>
      <c r="G96" s="117">
        <v>150.188551</v>
      </c>
      <c r="H96" s="117">
        <v>52.682093</v>
      </c>
      <c r="I96" s="116">
        <f t="shared" si="22"/>
        <v>0.35077302929702014</v>
      </c>
      <c r="J96" s="126">
        <f t="shared" si="23"/>
        <v>0.4903283954801602</v>
      </c>
      <c r="K96" s="159"/>
      <c r="L96" s="159"/>
      <c r="M96" s="161"/>
      <c r="N96" s="104"/>
      <c r="O96" s="33"/>
      <c r="P96" s="138"/>
    </row>
    <row r="97" spans="2:16" ht="12" customHeight="1">
      <c r="B97" s="136"/>
      <c r="C97" s="113"/>
      <c r="D97" s="114"/>
      <c r="E97" s="115"/>
      <c r="F97" s="116" t="e">
        <f t="shared" si="21"/>
        <v>#DIV/0!</v>
      </c>
      <c r="G97" s="127"/>
      <c r="H97" s="128"/>
      <c r="I97" s="116" t="e">
        <f t="shared" si="22"/>
        <v>#DIV/0!</v>
      </c>
      <c r="J97" s="126">
        <f t="shared" si="23"/>
        <v>0</v>
      </c>
      <c r="K97" s="159"/>
      <c r="L97" s="159"/>
      <c r="M97" s="161"/>
      <c r="N97" s="104"/>
      <c r="O97" s="33"/>
      <c r="P97" s="138"/>
    </row>
    <row r="98" spans="2:16" ht="12" customHeight="1">
      <c r="B98" s="136"/>
      <c r="C98" s="113"/>
      <c r="D98" s="114"/>
      <c r="E98" s="115"/>
      <c r="F98" s="116" t="e">
        <f t="shared" si="21"/>
        <v>#DIV/0!</v>
      </c>
      <c r="G98" s="127"/>
      <c r="H98" s="128"/>
      <c r="I98" s="116" t="e">
        <f t="shared" si="22"/>
        <v>#DIV/0!</v>
      </c>
      <c r="J98" s="126">
        <f t="shared" si="23"/>
        <v>0</v>
      </c>
      <c r="K98" s="159"/>
      <c r="L98" s="159"/>
      <c r="M98" s="161"/>
      <c r="N98" s="104"/>
      <c r="O98" s="33"/>
      <c r="P98" s="138"/>
    </row>
    <row r="99" spans="2:16" ht="12" customHeight="1">
      <c r="B99" s="136"/>
      <c r="C99" s="123" t="s">
        <v>43</v>
      </c>
      <c r="D99" s="114">
        <f aca="true" t="shared" si="24" ref="D99:E99">SUM(D92:D98)</f>
        <v>639.890567</v>
      </c>
      <c r="E99" s="115">
        <f t="shared" si="24"/>
        <v>463.860397</v>
      </c>
      <c r="F99" s="116">
        <f t="shared" si="21"/>
        <v>0.7249058212792813</v>
      </c>
      <c r="G99" s="114">
        <f aca="true" t="shared" si="25" ref="G99:H99">SUM(G92:G98)</f>
        <v>495.721319</v>
      </c>
      <c r="H99" s="115">
        <f t="shared" si="25"/>
        <v>359.900339</v>
      </c>
      <c r="I99" s="116">
        <f t="shared" si="22"/>
        <v>0.7260134378041546</v>
      </c>
      <c r="J99" s="159"/>
      <c r="K99" s="159"/>
      <c r="L99" s="159"/>
      <c r="M99" s="161"/>
      <c r="N99" s="104"/>
      <c r="O99" s="33"/>
      <c r="P99" s="138"/>
    </row>
    <row r="100" spans="2:16" ht="12" customHeight="1">
      <c r="B100" s="136"/>
      <c r="E100" s="162"/>
      <c r="F100" s="159"/>
      <c r="G100" s="159"/>
      <c r="H100" s="160"/>
      <c r="I100" s="159"/>
      <c r="J100" s="159"/>
      <c r="K100" s="159"/>
      <c r="L100" s="159"/>
      <c r="M100" s="161"/>
      <c r="N100" s="104"/>
      <c r="O100" s="33"/>
      <c r="P100" s="138"/>
    </row>
    <row r="101" spans="2:16" ht="12" customHeight="1">
      <c r="B101" s="136"/>
      <c r="C101" s="155" t="s">
        <v>65</v>
      </c>
      <c r="E101" s="162"/>
      <c r="F101" s="159"/>
      <c r="G101" s="159"/>
      <c r="H101" s="160"/>
      <c r="I101" s="159"/>
      <c r="J101" s="159"/>
      <c r="K101" s="159"/>
      <c r="L101" s="159"/>
      <c r="M101" s="161"/>
      <c r="N101" s="104"/>
      <c r="O101" s="33"/>
      <c r="P101" s="138"/>
    </row>
    <row r="102" spans="2:16" ht="12" customHeight="1">
      <c r="B102" s="136"/>
      <c r="E102" s="162"/>
      <c r="F102" s="159"/>
      <c r="G102" s="159"/>
      <c r="H102" s="160"/>
      <c r="I102" s="159"/>
      <c r="J102" s="159"/>
      <c r="K102" s="159"/>
      <c r="L102" s="159"/>
      <c r="M102" s="161"/>
      <c r="N102" s="104"/>
      <c r="O102" s="33"/>
      <c r="P102" s="138"/>
    </row>
    <row r="103" spans="2:16" ht="12" customHeight="1">
      <c r="B103" s="136"/>
      <c r="C103" s="124" t="s">
        <v>68</v>
      </c>
      <c r="D103" s="124" t="s">
        <v>46</v>
      </c>
      <c r="E103" s="125" t="s">
        <v>47</v>
      </c>
      <c r="F103" s="124" t="s">
        <v>48</v>
      </c>
      <c r="G103" s="124" t="s">
        <v>49</v>
      </c>
      <c r="H103" s="124" t="s">
        <v>118</v>
      </c>
      <c r="I103" s="124" t="s">
        <v>48</v>
      </c>
      <c r="J103" s="159"/>
      <c r="K103" s="159"/>
      <c r="L103" s="159"/>
      <c r="M103" s="161"/>
      <c r="N103" s="104"/>
      <c r="O103" s="33"/>
      <c r="P103" s="138"/>
    </row>
    <row r="104" spans="2:16" ht="12" customHeight="1">
      <c r="B104" s="136"/>
      <c r="C104" s="113" t="s">
        <v>72</v>
      </c>
      <c r="D104" s="114">
        <v>53.939631</v>
      </c>
      <c r="E104" s="115">
        <v>27.945181</v>
      </c>
      <c r="F104" s="116">
        <f aca="true" t="shared" si="26" ref="F104:F111">+E104/D104</f>
        <v>0.5180825393484803</v>
      </c>
      <c r="G104" s="117">
        <v>260.294877</v>
      </c>
      <c r="H104" s="117">
        <v>155.699885</v>
      </c>
      <c r="I104" s="116">
        <f aca="true" t="shared" si="27" ref="I104:I111">+H104/G104</f>
        <v>0.5981673046911331</v>
      </c>
      <c r="J104" s="126">
        <f>D104/$D$111</f>
        <v>0.024796782825918687</v>
      </c>
      <c r="K104" s="159"/>
      <c r="L104" s="159"/>
      <c r="M104" s="161"/>
      <c r="N104" s="104"/>
      <c r="O104" s="33"/>
      <c r="P104" s="138"/>
    </row>
    <row r="105" spans="2:16" ht="12" customHeight="1">
      <c r="B105" s="136"/>
      <c r="C105" s="113" t="s">
        <v>74</v>
      </c>
      <c r="D105" s="114">
        <v>17.377154</v>
      </c>
      <c r="E105" s="115">
        <v>10.906929</v>
      </c>
      <c r="F105" s="116">
        <f t="shared" si="26"/>
        <v>0.6276591091959016</v>
      </c>
      <c r="G105" s="117">
        <v>14.197639</v>
      </c>
      <c r="H105" s="117">
        <v>10.167515</v>
      </c>
      <c r="I105" s="116">
        <f t="shared" si="27"/>
        <v>0.7161412541902213</v>
      </c>
      <c r="J105" s="126">
        <f aca="true" t="shared" si="28" ref="J105:J110">D105/$D$111</f>
        <v>0.007988514305382331</v>
      </c>
      <c r="K105" s="159"/>
      <c r="L105" s="159"/>
      <c r="M105" s="161"/>
      <c r="N105" s="104"/>
      <c r="O105" s="33"/>
      <c r="P105" s="138"/>
    </row>
    <row r="106" spans="2:16" ht="12" customHeight="1">
      <c r="B106" s="136"/>
      <c r="C106" s="113" t="s">
        <v>75</v>
      </c>
      <c r="D106" s="114">
        <v>10.742391</v>
      </c>
      <c r="E106" s="115">
        <v>8.151154</v>
      </c>
      <c r="F106" s="116">
        <f t="shared" si="26"/>
        <v>0.7587839615966315</v>
      </c>
      <c r="G106" s="117">
        <v>2.601589</v>
      </c>
      <c r="H106" s="117">
        <v>1.233051</v>
      </c>
      <c r="I106" s="116">
        <f t="shared" si="27"/>
        <v>0.47396072169739334</v>
      </c>
      <c r="J106" s="126">
        <f t="shared" si="28"/>
        <v>0.004938423413725309</v>
      </c>
      <c r="K106" s="159"/>
      <c r="L106" s="159"/>
      <c r="M106" s="161"/>
      <c r="N106" s="104"/>
      <c r="O106" s="33"/>
      <c r="P106" s="138"/>
    </row>
    <row r="107" spans="2:16" ht="12" customHeight="1">
      <c r="B107" s="136"/>
      <c r="C107" s="113" t="s">
        <v>70</v>
      </c>
      <c r="D107" s="114">
        <v>30.699959</v>
      </c>
      <c r="E107" s="115">
        <v>18.898308</v>
      </c>
      <c r="F107" s="116">
        <f t="shared" si="26"/>
        <v>0.6155808872578624</v>
      </c>
      <c r="G107" s="117">
        <v>34.795575</v>
      </c>
      <c r="H107" s="117">
        <v>20.767031</v>
      </c>
      <c r="I107" s="116">
        <f t="shared" si="27"/>
        <v>0.596829654345416</v>
      </c>
      <c r="J107" s="126">
        <f t="shared" si="28"/>
        <v>0.014113189170456281</v>
      </c>
      <c r="K107" s="159"/>
      <c r="L107" s="159"/>
      <c r="M107" s="161"/>
      <c r="N107" s="104"/>
      <c r="O107" s="33"/>
      <c r="P107" s="138"/>
    </row>
    <row r="108" spans="2:16" ht="12" customHeight="1">
      <c r="B108" s="136"/>
      <c r="C108" s="113" t="s">
        <v>73</v>
      </c>
      <c r="D108" s="114">
        <v>238.984121</v>
      </c>
      <c r="E108" s="115">
        <v>69.572957</v>
      </c>
      <c r="F108" s="116">
        <f t="shared" si="26"/>
        <v>0.2911195802837462</v>
      </c>
      <c r="G108" s="117">
        <v>93.209123</v>
      </c>
      <c r="H108" s="117">
        <v>39.529758</v>
      </c>
      <c r="I108" s="116">
        <f t="shared" si="27"/>
        <v>0.4240975210119722</v>
      </c>
      <c r="J108" s="126">
        <f t="shared" si="28"/>
        <v>0.10986425448998852</v>
      </c>
      <c r="K108" s="159"/>
      <c r="L108" s="159"/>
      <c r="M108" s="161"/>
      <c r="N108" s="104"/>
      <c r="O108" s="33"/>
      <c r="P108" s="138"/>
    </row>
    <row r="109" spans="2:16" ht="12" customHeight="1">
      <c r="B109" s="136"/>
      <c r="C109" s="113" t="s">
        <v>71</v>
      </c>
      <c r="D109" s="114">
        <v>1379.284397</v>
      </c>
      <c r="E109" s="115">
        <v>861.192438</v>
      </c>
      <c r="F109" s="116">
        <f t="shared" si="26"/>
        <v>0.6243762634255334</v>
      </c>
      <c r="G109" s="117">
        <v>1191.300557</v>
      </c>
      <c r="H109" s="117">
        <v>922.641262</v>
      </c>
      <c r="I109" s="116">
        <f t="shared" si="27"/>
        <v>0.7744823559248952</v>
      </c>
      <c r="J109" s="126">
        <f t="shared" si="28"/>
        <v>0.6340758179748618</v>
      </c>
      <c r="K109" s="159"/>
      <c r="L109" s="159"/>
      <c r="M109" s="161"/>
      <c r="N109" s="104"/>
      <c r="O109" s="33"/>
      <c r="P109" s="138"/>
    </row>
    <row r="110" spans="2:16" ht="12" customHeight="1">
      <c r="B110" s="136"/>
      <c r="C110" s="113" t="s">
        <v>69</v>
      </c>
      <c r="D110" s="114">
        <v>444.239654</v>
      </c>
      <c r="E110" s="115">
        <v>242.58859</v>
      </c>
      <c r="F110" s="116">
        <f t="shared" si="26"/>
        <v>0.546075947556001</v>
      </c>
      <c r="G110" s="117">
        <v>183.926706</v>
      </c>
      <c r="H110" s="117">
        <v>98.35125</v>
      </c>
      <c r="I110" s="116">
        <f t="shared" si="27"/>
        <v>0.5347306660295433</v>
      </c>
      <c r="J110" s="126">
        <f t="shared" si="28"/>
        <v>0.20422301781966695</v>
      </c>
      <c r="K110" s="159"/>
      <c r="L110" s="159"/>
      <c r="M110" s="161"/>
      <c r="N110" s="104"/>
      <c r="O110" s="33"/>
      <c r="P110" s="138"/>
    </row>
    <row r="111" spans="2:16" ht="12" customHeight="1">
      <c r="B111" s="136"/>
      <c r="C111" s="123" t="s">
        <v>43</v>
      </c>
      <c r="D111" s="114">
        <f aca="true" t="shared" si="29" ref="D111:E111">SUM(D104:D110)</f>
        <v>2175.267307</v>
      </c>
      <c r="E111" s="115">
        <f t="shared" si="29"/>
        <v>1239.2555570000002</v>
      </c>
      <c r="F111" s="116">
        <f t="shared" si="26"/>
        <v>0.5697026535599011</v>
      </c>
      <c r="G111" s="114">
        <f aca="true" t="shared" si="30" ref="G111:H111">SUM(G104:G110)</f>
        <v>1780.326066</v>
      </c>
      <c r="H111" s="115">
        <f t="shared" si="30"/>
        <v>1248.389752</v>
      </c>
      <c r="I111" s="116">
        <f t="shared" si="27"/>
        <v>0.7012141066972392</v>
      </c>
      <c r="J111" s="159"/>
      <c r="K111" s="159"/>
      <c r="L111" s="159"/>
      <c r="M111" s="161"/>
      <c r="N111" s="104"/>
      <c r="O111" s="33"/>
      <c r="P111" s="138"/>
    </row>
    <row r="112" spans="2:16" ht="12" customHeight="1">
      <c r="B112" s="136"/>
      <c r="E112" s="162"/>
      <c r="F112" s="159"/>
      <c r="G112" s="159"/>
      <c r="H112" s="160"/>
      <c r="I112" s="159"/>
      <c r="J112" s="159"/>
      <c r="K112" s="159"/>
      <c r="L112" s="159"/>
      <c r="M112" s="161"/>
      <c r="N112" s="104"/>
      <c r="O112" s="33"/>
      <c r="P112" s="138"/>
    </row>
    <row r="113" spans="2:16" ht="12" customHeight="1">
      <c r="B113" s="136"/>
      <c r="E113" s="162"/>
      <c r="F113" s="159"/>
      <c r="G113" s="159"/>
      <c r="H113" s="160"/>
      <c r="I113" s="159"/>
      <c r="J113" s="159"/>
      <c r="K113" s="159"/>
      <c r="L113" s="159"/>
      <c r="M113" s="161"/>
      <c r="N113" s="104"/>
      <c r="O113" s="33"/>
      <c r="P113" s="138"/>
    </row>
    <row r="114" spans="2:16" ht="12.75">
      <c r="B114" s="136"/>
      <c r="P114" s="138"/>
    </row>
    <row r="115" spans="2:16" ht="12.75">
      <c r="B115" s="136"/>
      <c r="P115" s="138"/>
    </row>
    <row r="116" spans="2:16" ht="12.75">
      <c r="B116" s="136"/>
      <c r="P116" s="138"/>
    </row>
    <row r="117" spans="2:16" ht="12.75">
      <c r="B117" s="136"/>
      <c r="P117" s="138"/>
    </row>
    <row r="118" spans="2:16" ht="12.75">
      <c r="B118" s="164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6"/>
    </row>
  </sheetData>
  <sheetProtection selectLockedCells="1" selectUnlockedCells="1"/>
  <mergeCells count="12">
    <mergeCell ref="B2:P3"/>
    <mergeCell ref="C8:O8"/>
    <mergeCell ref="E11:L11"/>
    <mergeCell ref="N11:P13"/>
    <mergeCell ref="E12:L12"/>
    <mergeCell ref="E13:F14"/>
    <mergeCell ref="G13:I13"/>
    <mergeCell ref="J13:L13"/>
    <mergeCell ref="E15:F15"/>
    <mergeCell ref="E16:F16"/>
    <mergeCell ref="E17:F17"/>
    <mergeCell ref="E18:F18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118"/>
  <sheetViews>
    <sheetView zoomScale="85" zoomScaleNormal="85" workbookViewId="0" topLeftCell="A1">
      <selection activeCell="H17" sqref="H17"/>
    </sheetView>
  </sheetViews>
  <sheetFormatPr defaultColWidth="1.1484375" defaultRowHeight="12.75"/>
  <cols>
    <col min="1" max="2" width="11.7109375" style="32" customWidth="1"/>
    <col min="3" max="3" width="38.8515625" style="32" customWidth="1"/>
    <col min="4" max="4" width="11.57421875" style="32" customWidth="1"/>
    <col min="5" max="5" width="11.7109375" style="32" customWidth="1"/>
    <col min="6" max="6" width="14.140625" style="32" customWidth="1"/>
    <col min="7" max="7" width="13.421875" style="32" customWidth="1"/>
    <col min="8" max="10" width="11.7109375" style="32" customWidth="1"/>
    <col min="11" max="11" width="13.00390625" style="32" customWidth="1"/>
    <col min="12" max="17" width="11.7109375" style="32" customWidth="1"/>
    <col min="18" max="16384" width="0" style="32" hidden="1" customWidth="1"/>
  </cols>
  <sheetData>
    <row r="1" spans="3:4" ht="9" customHeight="1">
      <c r="C1" s="33"/>
      <c r="D1" s="33"/>
    </row>
    <row r="2" spans="2:16" ht="12.75">
      <c r="B2" s="132" t="s">
        <v>120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2:16" ht="12.75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2:13" ht="12.75">
      <c r="B4" s="36"/>
      <c r="G4" s="36"/>
      <c r="L4" s="36"/>
      <c r="M4" s="36"/>
    </row>
    <row r="5" spans="2:13" ht="12.75">
      <c r="B5" s="36"/>
      <c r="G5" s="36"/>
      <c r="L5" s="36"/>
      <c r="M5" s="36"/>
    </row>
    <row r="7" spans="2:16" ht="12.75"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5"/>
    </row>
    <row r="8" spans="2:16" ht="12.75">
      <c r="B8" s="136"/>
      <c r="C8" s="137" t="s">
        <v>16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8"/>
    </row>
    <row r="9" spans="2:16" ht="12.75">
      <c r="B9" s="136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8"/>
    </row>
    <row r="10" spans="2:16" ht="12.75">
      <c r="B10" s="136"/>
      <c r="C10" s="140"/>
      <c r="D10" s="140"/>
      <c r="E10" s="140"/>
      <c r="L10" s="140"/>
      <c r="M10" s="140"/>
      <c r="N10" s="140"/>
      <c r="O10" s="140"/>
      <c r="P10" s="141"/>
    </row>
    <row r="11" spans="2:16" ht="14.25" customHeight="1">
      <c r="B11" s="136"/>
      <c r="C11" s="140"/>
      <c r="E11" s="84" t="s">
        <v>33</v>
      </c>
      <c r="F11" s="84"/>
      <c r="G11" s="84"/>
      <c r="H11" s="84"/>
      <c r="I11" s="84"/>
      <c r="J11" s="84"/>
      <c r="K11" s="84"/>
      <c r="L11" s="84"/>
      <c r="M11" s="142"/>
      <c r="N11" s="143" t="s">
        <v>34</v>
      </c>
      <c r="O11" s="143"/>
      <c r="P11" s="143"/>
    </row>
    <row r="12" spans="2:16" ht="16.5" customHeight="1">
      <c r="B12" s="136"/>
      <c r="C12" s="140"/>
      <c r="E12" s="144" t="s">
        <v>35</v>
      </c>
      <c r="F12" s="144"/>
      <c r="G12" s="144"/>
      <c r="H12" s="144"/>
      <c r="I12" s="144"/>
      <c r="J12" s="144"/>
      <c r="K12" s="144"/>
      <c r="L12" s="144"/>
      <c r="M12" s="145"/>
      <c r="N12" s="143"/>
      <c r="O12" s="143"/>
      <c r="P12" s="143"/>
    </row>
    <row r="13" spans="2:16" ht="11.25" customHeight="1">
      <c r="B13" s="136"/>
      <c r="E13" s="146" t="s">
        <v>36</v>
      </c>
      <c r="F13" s="146"/>
      <c r="G13" s="146" t="s">
        <v>37</v>
      </c>
      <c r="H13" s="146"/>
      <c r="I13" s="146"/>
      <c r="J13" s="146" t="s">
        <v>38</v>
      </c>
      <c r="K13" s="146"/>
      <c r="L13" s="146"/>
      <c r="M13" s="147"/>
      <c r="N13" s="143"/>
      <c r="O13" s="143"/>
      <c r="P13" s="143"/>
    </row>
    <row r="14" spans="2:16" ht="11.25" customHeight="1">
      <c r="B14" s="136"/>
      <c r="E14" s="146"/>
      <c r="F14" s="146"/>
      <c r="G14" s="146" t="s">
        <v>27</v>
      </c>
      <c r="H14" s="146" t="s">
        <v>39</v>
      </c>
      <c r="I14" s="146" t="s">
        <v>22</v>
      </c>
      <c r="J14" s="146" t="s">
        <v>27</v>
      </c>
      <c r="K14" s="146" t="s">
        <v>39</v>
      </c>
      <c r="L14" s="146" t="s">
        <v>22</v>
      </c>
      <c r="M14" s="148"/>
      <c r="O14" s="33"/>
      <c r="P14" s="138"/>
    </row>
    <row r="15" spans="2:16" ht="12" customHeight="1">
      <c r="B15" s="136"/>
      <c r="D15" s="149"/>
      <c r="E15" s="127" t="s">
        <v>40</v>
      </c>
      <c r="F15" s="127"/>
      <c r="G15" s="150">
        <f>+D39</f>
        <v>309.236854</v>
      </c>
      <c r="H15" s="150">
        <f>+E39</f>
        <v>286.817187</v>
      </c>
      <c r="I15" s="151">
        <f>+H15/G15</f>
        <v>0.9275000158939658</v>
      </c>
      <c r="J15" s="150">
        <f aca="true" t="shared" si="0" ref="J15:K15">+G39</f>
        <v>260.204526</v>
      </c>
      <c r="K15" s="150">
        <f t="shared" si="0"/>
        <v>253.99345599999998</v>
      </c>
      <c r="L15" s="151">
        <f aca="true" t="shared" si="1" ref="L15:L18">+K15/J15</f>
        <v>0.9761300462544605</v>
      </c>
      <c r="M15" s="97"/>
      <c r="N15" s="149"/>
      <c r="O15" s="152">
        <f>(I15-L15)*100</f>
        <v>-4.863003036049474</v>
      </c>
      <c r="P15" s="138"/>
    </row>
    <row r="16" spans="2:16" ht="12" customHeight="1">
      <c r="B16" s="136"/>
      <c r="C16" s="53"/>
      <c r="D16" s="149"/>
      <c r="E16" s="127" t="s">
        <v>41</v>
      </c>
      <c r="F16" s="127"/>
      <c r="G16" s="150">
        <f>D55</f>
        <v>160.548375</v>
      </c>
      <c r="H16" s="150">
        <f>E55</f>
        <v>111.331952</v>
      </c>
      <c r="I16" s="151">
        <f aca="true" t="shared" si="2" ref="I16:I18">+H16/G16</f>
        <v>0.693448015278884</v>
      </c>
      <c r="J16" s="150">
        <f>G55</f>
        <v>132.441323</v>
      </c>
      <c r="K16" s="150">
        <f>H55</f>
        <v>114.446609</v>
      </c>
      <c r="L16" s="151">
        <f t="shared" si="1"/>
        <v>0.8641306686433508</v>
      </c>
      <c r="M16" s="97"/>
      <c r="N16" s="149"/>
      <c r="O16" s="152">
        <f>(I16-L16)*100</f>
        <v>-17.068265336446675</v>
      </c>
      <c r="P16" s="138"/>
    </row>
    <row r="17" spans="2:16" ht="12" customHeight="1">
      <c r="B17" s="136"/>
      <c r="D17" s="149"/>
      <c r="E17" s="127" t="s">
        <v>42</v>
      </c>
      <c r="F17" s="127"/>
      <c r="G17" s="114">
        <f>D71</f>
        <v>94.58697599999999</v>
      </c>
      <c r="H17" s="114">
        <f>E71</f>
        <v>45.64500000000001</v>
      </c>
      <c r="I17" s="151">
        <f t="shared" si="2"/>
        <v>0.482571723193688</v>
      </c>
      <c r="J17" s="114">
        <f>G71</f>
        <v>100.34774399999999</v>
      </c>
      <c r="K17" s="114">
        <f>H71</f>
        <v>51.796079</v>
      </c>
      <c r="L17" s="151">
        <f t="shared" si="1"/>
        <v>0.5161658542119293</v>
      </c>
      <c r="M17" s="97"/>
      <c r="N17" s="149"/>
      <c r="O17" s="152">
        <f>(I17-L17)*100</f>
        <v>-3.359413101824127</v>
      </c>
      <c r="P17" s="138"/>
    </row>
    <row r="18" spans="2:16" ht="12" customHeight="1">
      <c r="B18" s="136"/>
      <c r="D18" s="149"/>
      <c r="E18" s="153" t="s">
        <v>43</v>
      </c>
      <c r="F18" s="153"/>
      <c r="G18" s="154">
        <f>SUM(G15:G17)</f>
        <v>564.372205</v>
      </c>
      <c r="H18" s="154">
        <f>SUM(H15:H17)</f>
        <v>443.794139</v>
      </c>
      <c r="I18" s="151">
        <f t="shared" si="2"/>
        <v>0.7863500985134446</v>
      </c>
      <c r="J18" s="154">
        <f>SUM(J15:J17)</f>
        <v>492.993593</v>
      </c>
      <c r="K18" s="154">
        <f>SUM(K15:K17)</f>
        <v>420.23614399999997</v>
      </c>
      <c r="L18" s="151">
        <f t="shared" si="1"/>
        <v>0.8524170495659971</v>
      </c>
      <c r="M18" s="101"/>
      <c r="N18" s="155"/>
      <c r="O18" s="152">
        <f>(I18-L18)*100</f>
        <v>-6.606695105255245</v>
      </c>
      <c r="P18" s="138"/>
    </row>
    <row r="19" spans="2:16" ht="12" customHeight="1">
      <c r="B19" s="136"/>
      <c r="E19" s="156" t="s">
        <v>77</v>
      </c>
      <c r="F19" s="75"/>
      <c r="G19" s="75"/>
      <c r="H19" s="75"/>
      <c r="I19" s="75"/>
      <c r="J19" s="75"/>
      <c r="K19" s="75"/>
      <c r="L19" s="75"/>
      <c r="M19" s="157"/>
      <c r="N19" s="104"/>
      <c r="O19" s="33"/>
      <c r="P19" s="138"/>
    </row>
    <row r="20" spans="2:16" ht="12" customHeight="1">
      <c r="B20" s="136"/>
      <c r="E20" s="158" t="s">
        <v>30</v>
      </c>
      <c r="F20" s="159"/>
      <c r="G20" s="159"/>
      <c r="H20" s="160"/>
      <c r="I20" s="159"/>
      <c r="J20" s="159"/>
      <c r="K20" s="159"/>
      <c r="L20" s="159"/>
      <c r="M20" s="161"/>
      <c r="N20" s="104"/>
      <c r="O20" s="33"/>
      <c r="P20" s="138"/>
    </row>
    <row r="21" spans="2:16" ht="12" customHeight="1">
      <c r="B21" s="136"/>
      <c r="E21" s="162"/>
      <c r="F21" s="159"/>
      <c r="G21" s="159"/>
      <c r="H21" s="160"/>
      <c r="I21" s="159"/>
      <c r="J21" s="159"/>
      <c r="K21" s="159"/>
      <c r="L21" s="159"/>
      <c r="M21" s="161"/>
      <c r="N21" s="104"/>
      <c r="O21" s="33"/>
      <c r="P21" s="138"/>
    </row>
    <row r="22" spans="2:16" ht="12" customHeight="1">
      <c r="B22" s="136"/>
      <c r="C22" s="155"/>
      <c r="E22" s="162"/>
      <c r="F22" s="159"/>
      <c r="G22" s="159"/>
      <c r="H22" s="160"/>
      <c r="I22" s="159"/>
      <c r="J22" s="159"/>
      <c r="K22" s="159"/>
      <c r="L22" s="159"/>
      <c r="M22" s="161"/>
      <c r="N22" s="104"/>
      <c r="O22" s="33"/>
      <c r="P22" s="138"/>
    </row>
    <row r="23" spans="2:16" ht="12" customHeight="1">
      <c r="B23" s="136"/>
      <c r="C23" s="155" t="s">
        <v>78</v>
      </c>
      <c r="E23" s="162"/>
      <c r="F23" s="159"/>
      <c r="G23" s="159"/>
      <c r="H23" s="160"/>
      <c r="I23" s="159"/>
      <c r="J23" s="159"/>
      <c r="K23" s="159"/>
      <c r="L23" s="159"/>
      <c r="M23" s="161"/>
      <c r="N23" s="104"/>
      <c r="O23" s="33"/>
      <c r="P23" s="138"/>
    </row>
    <row r="24" spans="2:16" ht="12" customHeight="1">
      <c r="B24" s="136"/>
      <c r="C24" s="155"/>
      <c r="E24" s="162"/>
      <c r="F24" s="159"/>
      <c r="G24" s="159"/>
      <c r="H24" s="160"/>
      <c r="I24" s="159"/>
      <c r="J24" s="159"/>
      <c r="K24" s="159"/>
      <c r="L24" s="159"/>
      <c r="M24" s="161"/>
      <c r="N24" s="104"/>
      <c r="O24" s="33"/>
      <c r="P24" s="138"/>
    </row>
    <row r="25" spans="2:16" ht="12" customHeight="1">
      <c r="B25" s="136"/>
      <c r="C25" s="155" t="s">
        <v>40</v>
      </c>
      <c r="E25" s="162"/>
      <c r="F25" s="159"/>
      <c r="G25" s="159"/>
      <c r="H25" s="160"/>
      <c r="I25" s="159"/>
      <c r="J25" s="159"/>
      <c r="K25" s="159"/>
      <c r="L25" s="159"/>
      <c r="M25" s="161"/>
      <c r="N25" s="104"/>
      <c r="O25" s="33"/>
      <c r="P25" s="138"/>
    </row>
    <row r="26" spans="2:16" ht="12" customHeight="1">
      <c r="B26" s="136"/>
      <c r="E26" s="162"/>
      <c r="F26" s="159"/>
      <c r="G26" s="159"/>
      <c r="H26" s="160"/>
      <c r="I26" s="159"/>
      <c r="J26" s="159"/>
      <c r="K26" s="159"/>
      <c r="L26" s="159"/>
      <c r="M26" s="161"/>
      <c r="N26" s="104"/>
      <c r="O26" s="33"/>
      <c r="P26" s="138"/>
    </row>
    <row r="27" spans="2:16" ht="12" customHeight="1">
      <c r="B27" s="136"/>
      <c r="C27" s="110" t="s">
        <v>45</v>
      </c>
      <c r="D27" s="110" t="s">
        <v>46</v>
      </c>
      <c r="E27" s="111" t="s">
        <v>47</v>
      </c>
      <c r="F27" s="110" t="s">
        <v>48</v>
      </c>
      <c r="G27" s="112" t="s">
        <v>49</v>
      </c>
      <c r="H27" s="112" t="s">
        <v>50</v>
      </c>
      <c r="I27" s="110" t="s">
        <v>48</v>
      </c>
      <c r="J27" s="159"/>
      <c r="K27" s="159"/>
      <c r="L27" s="159"/>
      <c r="M27" s="161"/>
      <c r="N27" s="104"/>
      <c r="O27" s="33"/>
      <c r="P27" s="138"/>
    </row>
    <row r="28" spans="2:16" ht="12" customHeight="1">
      <c r="B28" s="136"/>
      <c r="C28" s="113" t="s">
        <v>121</v>
      </c>
      <c r="D28" s="114">
        <v>2.312419</v>
      </c>
      <c r="E28" s="115">
        <v>0.27237900000000004</v>
      </c>
      <c r="F28" s="116">
        <f>+E28/D28</f>
        <v>0.11778963933439401</v>
      </c>
      <c r="G28" s="117">
        <v>1.69775</v>
      </c>
      <c r="H28" s="117">
        <v>0.7088500000000001</v>
      </c>
      <c r="I28" s="116">
        <f aca="true" t="shared" si="3" ref="I28:I39">+H28/G28</f>
        <v>0.41752319246060965</v>
      </c>
      <c r="J28" s="159"/>
      <c r="K28" s="159"/>
      <c r="L28" s="159"/>
      <c r="M28" s="161"/>
      <c r="N28" s="104"/>
      <c r="O28" s="33"/>
      <c r="P28" s="138"/>
    </row>
    <row r="29" spans="2:16" ht="12" customHeight="1">
      <c r="B29" s="136"/>
      <c r="C29" s="113" t="s">
        <v>59</v>
      </c>
      <c r="D29" s="114">
        <v>8.290048</v>
      </c>
      <c r="E29" s="115">
        <v>7.530286</v>
      </c>
      <c r="F29" s="116">
        <f aca="true" t="shared" si="4" ref="F29:F39">+E29/D29</f>
        <v>0.9083525209986721</v>
      </c>
      <c r="G29" s="117">
        <v>1.092374</v>
      </c>
      <c r="H29" s="117">
        <v>0.266673</v>
      </c>
      <c r="I29" s="116">
        <f t="shared" si="3"/>
        <v>0.24412243425786406</v>
      </c>
      <c r="J29" s="159"/>
      <c r="K29" s="159"/>
      <c r="L29" s="159"/>
      <c r="M29" s="161"/>
      <c r="N29" s="104"/>
      <c r="O29" s="33"/>
      <c r="P29" s="138"/>
    </row>
    <row r="30" spans="2:16" ht="12" customHeight="1">
      <c r="B30" s="136"/>
      <c r="C30" s="113" t="s">
        <v>60</v>
      </c>
      <c r="D30" s="114">
        <v>4.085823</v>
      </c>
      <c r="E30" s="115">
        <v>3.706353</v>
      </c>
      <c r="F30" s="116">
        <f t="shared" si="4"/>
        <v>0.9071251985218155</v>
      </c>
      <c r="G30" s="117">
        <v>1.575835</v>
      </c>
      <c r="H30" s="117">
        <v>0.0516</v>
      </c>
      <c r="I30" s="116">
        <f t="shared" si="3"/>
        <v>0.03274454495553151</v>
      </c>
      <c r="J30" s="159"/>
      <c r="K30" s="159"/>
      <c r="L30" s="159"/>
      <c r="M30" s="161"/>
      <c r="N30" s="104"/>
      <c r="O30" s="33"/>
      <c r="P30" s="138"/>
    </row>
    <row r="31" spans="2:16" ht="12" customHeight="1">
      <c r="B31" s="136"/>
      <c r="C31" s="113" t="s">
        <v>57</v>
      </c>
      <c r="D31" s="114">
        <v>0.23285199999999998</v>
      </c>
      <c r="E31" s="115">
        <v>0.061924</v>
      </c>
      <c r="F31" s="116">
        <f t="shared" si="4"/>
        <v>0.26593716180234656</v>
      </c>
      <c r="G31" s="117">
        <v>0.9078130000000001</v>
      </c>
      <c r="H31" s="117">
        <v>0.10875800000000001</v>
      </c>
      <c r="I31" s="116">
        <f t="shared" si="3"/>
        <v>0.11980220596091926</v>
      </c>
      <c r="J31" s="159"/>
      <c r="K31" s="159"/>
      <c r="L31" s="159"/>
      <c r="M31" s="161"/>
      <c r="N31" s="104"/>
      <c r="O31" s="33"/>
      <c r="P31" s="138"/>
    </row>
    <row r="32" spans="2:16" ht="12" customHeight="1">
      <c r="B32" s="136"/>
      <c r="C32" s="113" t="s">
        <v>54</v>
      </c>
      <c r="D32" s="114">
        <v>2.620772</v>
      </c>
      <c r="E32" s="115">
        <v>2.422776</v>
      </c>
      <c r="F32" s="116">
        <f t="shared" si="4"/>
        <v>0.9244512685575089</v>
      </c>
      <c r="G32" s="117">
        <v>5.107595</v>
      </c>
      <c r="H32" s="117">
        <v>5.008841</v>
      </c>
      <c r="I32" s="116">
        <f t="shared" si="3"/>
        <v>0.9806652641801084</v>
      </c>
      <c r="J32" s="159"/>
      <c r="K32" s="159"/>
      <c r="L32" s="159"/>
      <c r="M32" s="161"/>
      <c r="N32" s="104"/>
      <c r="O32" s="33"/>
      <c r="P32" s="138"/>
    </row>
    <row r="33" spans="2:16" ht="12" customHeight="1">
      <c r="B33" s="136"/>
      <c r="C33" s="113" t="s">
        <v>64</v>
      </c>
      <c r="D33" s="114">
        <v>0.36612500000000003</v>
      </c>
      <c r="E33" s="115">
        <v>0</v>
      </c>
      <c r="F33" s="116">
        <f t="shared" si="4"/>
        <v>0</v>
      </c>
      <c r="G33" s="117">
        <v>0.47230300000000003</v>
      </c>
      <c r="H33" s="117">
        <v>0.030105</v>
      </c>
      <c r="I33" s="116">
        <f t="shared" si="3"/>
        <v>0.0637408612691429</v>
      </c>
      <c r="J33" s="159"/>
      <c r="K33" s="159"/>
      <c r="L33" s="159"/>
      <c r="M33" s="161"/>
      <c r="N33" s="104"/>
      <c r="O33" s="33"/>
      <c r="P33" s="138"/>
    </row>
    <row r="34" spans="2:16" ht="12" customHeight="1">
      <c r="B34" s="136"/>
      <c r="C34" s="113" t="s">
        <v>83</v>
      </c>
      <c r="D34" s="114">
        <v>0.9781470000000002</v>
      </c>
      <c r="E34" s="115">
        <v>0.397141</v>
      </c>
      <c r="F34" s="116">
        <f t="shared" si="4"/>
        <v>0.4060136155404044</v>
      </c>
      <c r="G34" s="117">
        <v>3.222373</v>
      </c>
      <c r="H34" s="117">
        <v>3.189779</v>
      </c>
      <c r="I34" s="116">
        <f t="shared" si="3"/>
        <v>0.9898850939974981</v>
      </c>
      <c r="J34" s="159"/>
      <c r="K34" s="159"/>
      <c r="L34" s="159"/>
      <c r="M34" s="161"/>
      <c r="N34" s="104"/>
      <c r="O34" s="33"/>
      <c r="P34" s="138"/>
    </row>
    <row r="35" spans="2:16" ht="12" customHeight="1">
      <c r="B35" s="136"/>
      <c r="C35" s="113" t="s">
        <v>51</v>
      </c>
      <c r="D35" s="114">
        <v>265.195146</v>
      </c>
      <c r="E35" s="115">
        <v>251.319942</v>
      </c>
      <c r="F35" s="116">
        <f t="shared" si="4"/>
        <v>0.9476792686092376</v>
      </c>
      <c r="G35" s="117">
        <v>228.642465</v>
      </c>
      <c r="H35" s="117">
        <v>228.262452</v>
      </c>
      <c r="I35" s="116">
        <f t="shared" si="3"/>
        <v>0.998337959661168</v>
      </c>
      <c r="J35" s="159"/>
      <c r="K35" s="159"/>
      <c r="L35" s="159"/>
      <c r="M35" s="161"/>
      <c r="N35" s="104"/>
      <c r="O35" s="33"/>
      <c r="P35" s="138"/>
    </row>
    <row r="36" spans="2:16" ht="12" customHeight="1">
      <c r="B36" s="136"/>
      <c r="C36" s="113" t="s">
        <v>63</v>
      </c>
      <c r="D36" s="114">
        <v>0.807679</v>
      </c>
      <c r="E36" s="115">
        <v>0.4173</v>
      </c>
      <c r="F36" s="116">
        <f t="shared" si="4"/>
        <v>0.516665655538896</v>
      </c>
      <c r="G36" s="117">
        <v>1.28446</v>
      </c>
      <c r="H36" s="117">
        <v>0.38368</v>
      </c>
      <c r="I36" s="116">
        <f t="shared" si="3"/>
        <v>0.2987091851828784</v>
      </c>
      <c r="J36" s="159"/>
      <c r="K36" s="159"/>
      <c r="L36" s="159"/>
      <c r="M36" s="161"/>
      <c r="N36" s="104"/>
      <c r="O36" s="33"/>
      <c r="P36" s="138"/>
    </row>
    <row r="37" spans="2:16" ht="12" customHeight="1">
      <c r="B37" s="136"/>
      <c r="C37" s="113" t="s">
        <v>55</v>
      </c>
      <c r="D37" s="114">
        <v>1.9155000000000002</v>
      </c>
      <c r="E37" s="115">
        <v>1.6604</v>
      </c>
      <c r="F37" s="116">
        <f t="shared" si="4"/>
        <v>0.8668232837379274</v>
      </c>
      <c r="G37" s="117">
        <v>0.042605</v>
      </c>
      <c r="H37" s="117">
        <v>0.042602</v>
      </c>
      <c r="I37" s="116">
        <f t="shared" si="3"/>
        <v>0.9999295857293746</v>
      </c>
      <c r="J37" s="159"/>
      <c r="K37" s="159"/>
      <c r="L37" s="159"/>
      <c r="M37" s="161"/>
      <c r="N37" s="104"/>
      <c r="O37" s="33"/>
      <c r="P37" s="138"/>
    </row>
    <row r="38" spans="2:16" ht="12" customHeight="1">
      <c r="B38" s="136"/>
      <c r="C38" s="113" t="s">
        <v>61</v>
      </c>
      <c r="D38" s="114">
        <v>22.432343</v>
      </c>
      <c r="E38" s="115">
        <v>19.028686</v>
      </c>
      <c r="F38" s="116">
        <f t="shared" si="4"/>
        <v>0.8482701071394995</v>
      </c>
      <c r="G38" s="117">
        <v>16.158953</v>
      </c>
      <c r="H38" s="117">
        <v>15.940116</v>
      </c>
      <c r="I38" s="116">
        <f t="shared" si="3"/>
        <v>0.9864572290048742</v>
      </c>
      <c r="J38" s="159"/>
      <c r="K38" s="159"/>
      <c r="L38" s="159"/>
      <c r="M38" s="161"/>
      <c r="N38" s="104"/>
      <c r="O38" s="33"/>
      <c r="P38" s="138"/>
    </row>
    <row r="39" spans="2:16" ht="12" customHeight="1">
      <c r="B39" s="136"/>
      <c r="C39" s="123" t="s">
        <v>43</v>
      </c>
      <c r="D39" s="114">
        <f aca="true" t="shared" si="5" ref="D39:E39">SUM(D28:D38)</f>
        <v>309.236854</v>
      </c>
      <c r="E39" s="115">
        <f t="shared" si="5"/>
        <v>286.817187</v>
      </c>
      <c r="F39" s="116">
        <f t="shared" si="4"/>
        <v>0.9275000158939658</v>
      </c>
      <c r="G39" s="117">
        <f aca="true" t="shared" si="6" ref="G39:H39">SUM(G28:G38)</f>
        <v>260.204526</v>
      </c>
      <c r="H39" s="117">
        <f t="shared" si="6"/>
        <v>253.99345599999998</v>
      </c>
      <c r="I39" s="116">
        <f t="shared" si="3"/>
        <v>0.9761300462544605</v>
      </c>
      <c r="J39" s="159"/>
      <c r="K39" s="159"/>
      <c r="L39" s="159"/>
      <c r="M39" s="161"/>
      <c r="N39" s="104"/>
      <c r="O39" s="33"/>
      <c r="P39" s="138"/>
    </row>
    <row r="40" spans="2:16" ht="12" customHeight="1">
      <c r="B40" s="136"/>
      <c r="E40" s="162"/>
      <c r="G40" s="159"/>
      <c r="H40" s="159"/>
      <c r="I40" s="159"/>
      <c r="J40" s="159"/>
      <c r="K40" s="159"/>
      <c r="L40" s="159"/>
      <c r="M40" s="161"/>
      <c r="N40" s="104"/>
      <c r="O40" s="33"/>
      <c r="P40" s="138"/>
    </row>
    <row r="41" spans="2:16" ht="12" customHeight="1">
      <c r="B41" s="136"/>
      <c r="C41" s="155" t="s">
        <v>41</v>
      </c>
      <c r="E41" s="162"/>
      <c r="G41" s="159"/>
      <c r="H41" s="159"/>
      <c r="I41" s="159"/>
      <c r="J41" s="159"/>
      <c r="K41" s="159"/>
      <c r="L41" s="159"/>
      <c r="M41" s="161"/>
      <c r="N41" s="104"/>
      <c r="O41" s="33"/>
      <c r="P41" s="138"/>
    </row>
    <row r="42" spans="2:16" ht="12" customHeight="1">
      <c r="B42" s="136"/>
      <c r="E42" s="162"/>
      <c r="G42" s="159"/>
      <c r="H42" s="159"/>
      <c r="I42" s="159"/>
      <c r="J42" s="159"/>
      <c r="K42" s="159"/>
      <c r="L42" s="159"/>
      <c r="M42" s="161"/>
      <c r="N42" s="104"/>
      <c r="O42" s="33"/>
      <c r="P42" s="138"/>
    </row>
    <row r="43" spans="2:16" ht="12" customHeight="1">
      <c r="B43" s="136"/>
      <c r="C43" s="110" t="s">
        <v>45</v>
      </c>
      <c r="D43" s="110" t="s">
        <v>46</v>
      </c>
      <c r="E43" s="111" t="s">
        <v>47</v>
      </c>
      <c r="F43" s="110" t="s">
        <v>48</v>
      </c>
      <c r="G43" s="112" t="s">
        <v>49</v>
      </c>
      <c r="H43" s="112" t="s">
        <v>50</v>
      </c>
      <c r="I43" s="110" t="s">
        <v>48</v>
      </c>
      <c r="J43" s="159"/>
      <c r="K43" s="159"/>
      <c r="L43" s="159"/>
      <c r="M43" s="161"/>
      <c r="N43" s="104"/>
      <c r="O43" s="33"/>
      <c r="P43" s="138"/>
    </row>
    <row r="44" spans="2:16" ht="12" customHeight="1">
      <c r="B44" s="136"/>
      <c r="C44" s="113" t="s">
        <v>59</v>
      </c>
      <c r="D44" s="114">
        <v>26.806859</v>
      </c>
      <c r="E44" s="115">
        <v>15.591384</v>
      </c>
      <c r="F44" s="116">
        <f aca="true" t="shared" si="7" ref="F44:F55">+E44/D44</f>
        <v>0.5816192042491811</v>
      </c>
      <c r="G44" s="117">
        <v>20.590086</v>
      </c>
      <c r="H44" s="117">
        <v>17.65536</v>
      </c>
      <c r="I44" s="116">
        <f aca="true" t="shared" si="8" ref="I44:I55">+H44/G44</f>
        <v>0.8574689780314663</v>
      </c>
      <c r="J44" s="159"/>
      <c r="K44" s="159"/>
      <c r="L44" s="159"/>
      <c r="M44" s="161"/>
      <c r="N44" s="104"/>
      <c r="O44" s="33"/>
      <c r="P44" s="138"/>
    </row>
    <row r="45" spans="2:16" ht="12" customHeight="1">
      <c r="B45" s="136"/>
      <c r="C45" s="113" t="s">
        <v>119</v>
      </c>
      <c r="D45" s="114">
        <v>1.764909</v>
      </c>
      <c r="E45" s="115">
        <v>0.040378</v>
      </c>
      <c r="F45" s="116">
        <f t="shared" si="7"/>
        <v>0.022878233382004395</v>
      </c>
      <c r="G45" s="117">
        <v>3.02192</v>
      </c>
      <c r="H45" s="117">
        <v>1.499199</v>
      </c>
      <c r="I45" s="116">
        <f t="shared" si="8"/>
        <v>0.4961081034574045</v>
      </c>
      <c r="J45" s="159"/>
      <c r="K45" s="159"/>
      <c r="L45" s="159"/>
      <c r="M45" s="161"/>
      <c r="N45" s="104"/>
      <c r="O45" s="33"/>
      <c r="P45" s="138"/>
    </row>
    <row r="46" spans="2:16" ht="12" customHeight="1">
      <c r="B46" s="136"/>
      <c r="C46" s="113" t="s">
        <v>54</v>
      </c>
      <c r="D46" s="114">
        <v>18.375355</v>
      </c>
      <c r="E46" s="115">
        <v>11.160675</v>
      </c>
      <c r="F46" s="116">
        <f t="shared" si="7"/>
        <v>0.6073719392087935</v>
      </c>
      <c r="G46" s="117">
        <v>10.779063</v>
      </c>
      <c r="H46" s="117">
        <v>8.776402</v>
      </c>
      <c r="I46" s="116">
        <f t="shared" si="8"/>
        <v>0.8142082479710897</v>
      </c>
      <c r="J46" s="159"/>
      <c r="K46" s="159"/>
      <c r="L46" s="159"/>
      <c r="M46" s="161"/>
      <c r="N46" s="104"/>
      <c r="O46" s="33"/>
      <c r="P46" s="138"/>
    </row>
    <row r="47" spans="2:16" ht="12" customHeight="1">
      <c r="B47" s="136"/>
      <c r="C47" s="113" t="s">
        <v>64</v>
      </c>
      <c r="D47" s="114">
        <v>0.217698</v>
      </c>
      <c r="E47" s="115">
        <v>0.217365</v>
      </c>
      <c r="F47" s="116">
        <f t="shared" si="7"/>
        <v>0.9984703580189069</v>
      </c>
      <c r="G47" s="117">
        <v>0.059753</v>
      </c>
      <c r="H47" s="117">
        <v>0.059752</v>
      </c>
      <c r="I47" s="116">
        <f t="shared" si="8"/>
        <v>0.9999832644386055</v>
      </c>
      <c r="J47" s="159"/>
      <c r="K47" s="159"/>
      <c r="L47" s="159"/>
      <c r="M47" s="161"/>
      <c r="N47" s="104"/>
      <c r="O47" s="33"/>
      <c r="P47" s="138"/>
    </row>
    <row r="48" spans="2:16" ht="12" customHeight="1">
      <c r="B48" s="136"/>
      <c r="C48" s="113" t="s">
        <v>51</v>
      </c>
      <c r="D48" s="114">
        <v>58.814975</v>
      </c>
      <c r="E48" s="115">
        <v>42.602748</v>
      </c>
      <c r="F48" s="116">
        <f t="shared" si="7"/>
        <v>0.7243520548975835</v>
      </c>
      <c r="G48" s="117">
        <v>42.282385</v>
      </c>
      <c r="H48" s="117">
        <v>36.285221</v>
      </c>
      <c r="I48" s="116">
        <f t="shared" si="8"/>
        <v>0.8581640084872223</v>
      </c>
      <c r="J48" s="159"/>
      <c r="K48" s="159"/>
      <c r="L48" s="159"/>
      <c r="M48" s="161"/>
      <c r="N48" s="104"/>
      <c r="O48" s="33"/>
      <c r="P48" s="138"/>
    </row>
    <row r="49" spans="2:16" ht="12" customHeight="1">
      <c r="B49" s="136"/>
      <c r="C49" s="113" t="s">
        <v>63</v>
      </c>
      <c r="D49" s="114">
        <v>3.886601</v>
      </c>
      <c r="E49" s="115">
        <v>2.46127</v>
      </c>
      <c r="F49" s="116">
        <f t="shared" si="7"/>
        <v>0.6332705621184165</v>
      </c>
      <c r="G49" s="117">
        <v>1.860179</v>
      </c>
      <c r="H49" s="117">
        <v>1.313421</v>
      </c>
      <c r="I49" s="116">
        <f t="shared" si="8"/>
        <v>0.706072372605002</v>
      </c>
      <c r="J49" s="159"/>
      <c r="K49" s="159"/>
      <c r="L49" s="159"/>
      <c r="M49" s="161"/>
      <c r="N49" s="104"/>
      <c r="O49" s="33"/>
      <c r="P49" s="138"/>
    </row>
    <row r="50" spans="2:16" ht="12" customHeight="1">
      <c r="B50" s="136"/>
      <c r="C50" s="113" t="s">
        <v>55</v>
      </c>
      <c r="D50" s="114">
        <v>2.705116</v>
      </c>
      <c r="E50" s="115">
        <v>0.898329</v>
      </c>
      <c r="F50" s="116">
        <f t="shared" si="7"/>
        <v>0.33208520447921647</v>
      </c>
      <c r="G50" s="117">
        <v>5.783727</v>
      </c>
      <c r="H50" s="117">
        <v>2.557957</v>
      </c>
      <c r="I50" s="116">
        <f t="shared" si="8"/>
        <v>0.44226793553706806</v>
      </c>
      <c r="J50" s="159"/>
      <c r="K50" s="159"/>
      <c r="L50" s="159"/>
      <c r="M50" s="161"/>
      <c r="N50" s="104"/>
      <c r="O50" s="33"/>
      <c r="P50" s="138"/>
    </row>
    <row r="51" spans="2:16" ht="12" customHeight="1">
      <c r="B51" s="136"/>
      <c r="C51" s="113" t="s">
        <v>56</v>
      </c>
      <c r="D51" s="114">
        <v>10.931402</v>
      </c>
      <c r="E51" s="115">
        <v>9.12543</v>
      </c>
      <c r="F51" s="116">
        <f t="shared" si="7"/>
        <v>0.8347904504838446</v>
      </c>
      <c r="G51" s="117">
        <v>17.972013</v>
      </c>
      <c r="H51" s="117">
        <v>17.278565</v>
      </c>
      <c r="I51" s="116">
        <f t="shared" si="8"/>
        <v>0.9614151180504933</v>
      </c>
      <c r="J51" s="159"/>
      <c r="K51" s="159"/>
      <c r="L51" s="159"/>
      <c r="M51" s="161"/>
      <c r="N51" s="104"/>
      <c r="O51" s="33"/>
      <c r="P51" s="138"/>
    </row>
    <row r="52" spans="2:16" ht="12" customHeight="1">
      <c r="B52" s="136"/>
      <c r="C52" s="113" t="s">
        <v>58</v>
      </c>
      <c r="D52" s="114">
        <v>0.5029130000000002</v>
      </c>
      <c r="E52" s="115">
        <v>0.5029130000000002</v>
      </c>
      <c r="F52" s="116">
        <f t="shared" si="7"/>
        <v>1</v>
      </c>
      <c r="G52" s="117">
        <v>0.03</v>
      </c>
      <c r="H52" s="117">
        <v>0.03</v>
      </c>
      <c r="I52" s="116">
        <f t="shared" si="8"/>
        <v>1</v>
      </c>
      <c r="J52" s="159"/>
      <c r="K52" s="159"/>
      <c r="L52" s="159"/>
      <c r="M52" s="161"/>
      <c r="N52" s="104"/>
      <c r="O52" s="33"/>
      <c r="P52" s="138"/>
    </row>
    <row r="53" spans="2:16" ht="12" customHeight="1">
      <c r="B53" s="136"/>
      <c r="C53" s="113" t="s">
        <v>53</v>
      </c>
      <c r="D53" s="114">
        <v>36.542547</v>
      </c>
      <c r="E53" s="115">
        <v>28.73146</v>
      </c>
      <c r="F53" s="116">
        <f t="shared" si="7"/>
        <v>0.7862467824150298</v>
      </c>
      <c r="G53" s="117">
        <v>30.016523</v>
      </c>
      <c r="H53" s="117">
        <v>28.945062</v>
      </c>
      <c r="I53" s="116">
        <f t="shared" si="8"/>
        <v>0.9643042933387055</v>
      </c>
      <c r="J53" s="159"/>
      <c r="K53" s="159"/>
      <c r="L53" s="159"/>
      <c r="M53" s="161"/>
      <c r="N53" s="104"/>
      <c r="O53" s="33"/>
      <c r="P53" s="138"/>
    </row>
    <row r="54" spans="2:16" ht="12" customHeight="1">
      <c r="B54" s="136"/>
      <c r="C54" s="113" t="s">
        <v>61</v>
      </c>
      <c r="D54" s="114">
        <v>0</v>
      </c>
      <c r="E54" s="115">
        <v>0</v>
      </c>
      <c r="F54" s="116" t="e">
        <f t="shared" si="7"/>
        <v>#DIV/0!</v>
      </c>
      <c r="G54" s="117">
        <v>0.045674</v>
      </c>
      <c r="H54" s="117">
        <v>0.04567</v>
      </c>
      <c r="I54" s="116">
        <f t="shared" si="8"/>
        <v>0.9999124228226125</v>
      </c>
      <c r="J54" s="159"/>
      <c r="K54" s="159"/>
      <c r="L54" s="159"/>
      <c r="M54" s="161"/>
      <c r="N54" s="104"/>
      <c r="O54" s="33"/>
      <c r="P54" s="138"/>
    </row>
    <row r="55" spans="2:16" ht="12" customHeight="1">
      <c r="B55" s="136"/>
      <c r="C55" s="123" t="s">
        <v>43</v>
      </c>
      <c r="D55" s="114">
        <f aca="true" t="shared" si="9" ref="D55:E55">SUM(D44:D54)</f>
        <v>160.548375</v>
      </c>
      <c r="E55" s="115">
        <f t="shared" si="9"/>
        <v>111.331952</v>
      </c>
      <c r="F55" s="116">
        <f t="shared" si="7"/>
        <v>0.693448015278884</v>
      </c>
      <c r="G55" s="117">
        <f aca="true" t="shared" si="10" ref="G55:H55">SUM(G44:G54)</f>
        <v>132.441323</v>
      </c>
      <c r="H55" s="117">
        <f t="shared" si="10"/>
        <v>114.446609</v>
      </c>
      <c r="I55" s="116">
        <f t="shared" si="8"/>
        <v>0.8641306686433508</v>
      </c>
      <c r="J55" s="159"/>
      <c r="K55" s="159"/>
      <c r="L55" s="159"/>
      <c r="M55" s="161"/>
      <c r="N55" s="104"/>
      <c r="O55" s="33"/>
      <c r="P55" s="138"/>
    </row>
    <row r="56" spans="2:16" ht="12" customHeight="1">
      <c r="B56" s="136"/>
      <c r="E56" s="162"/>
      <c r="G56" s="159"/>
      <c r="H56" s="159"/>
      <c r="I56" s="159"/>
      <c r="J56" s="159"/>
      <c r="K56" s="159"/>
      <c r="L56" s="159"/>
      <c r="M56" s="161"/>
      <c r="N56" s="104"/>
      <c r="O56" s="33"/>
      <c r="P56" s="138"/>
    </row>
    <row r="57" spans="2:16" ht="12" customHeight="1">
      <c r="B57" s="136"/>
      <c r="C57" s="155" t="s">
        <v>65</v>
      </c>
      <c r="E57" s="162"/>
      <c r="G57" s="159"/>
      <c r="H57" s="159"/>
      <c r="I57" s="159"/>
      <c r="J57" s="159"/>
      <c r="K57" s="159"/>
      <c r="L57" s="159"/>
      <c r="M57" s="161"/>
      <c r="N57" s="104"/>
      <c r="O57" s="33"/>
      <c r="P57" s="138"/>
    </row>
    <row r="58" spans="2:16" ht="12" customHeight="1">
      <c r="B58" s="136"/>
      <c r="E58" s="162"/>
      <c r="G58" s="159"/>
      <c r="H58" s="159"/>
      <c r="I58" s="159"/>
      <c r="J58" s="159"/>
      <c r="K58" s="159"/>
      <c r="L58" s="159"/>
      <c r="M58" s="161"/>
      <c r="N58" s="104"/>
      <c r="O58" s="33"/>
      <c r="P58" s="138"/>
    </row>
    <row r="59" spans="2:16" ht="12" customHeight="1">
      <c r="B59" s="136"/>
      <c r="C59" s="110" t="s">
        <v>45</v>
      </c>
      <c r="D59" s="110" t="s">
        <v>46</v>
      </c>
      <c r="E59" s="111" t="s">
        <v>47</v>
      </c>
      <c r="F59" s="110" t="s">
        <v>48</v>
      </c>
      <c r="G59" s="112" t="s">
        <v>49</v>
      </c>
      <c r="H59" s="112" t="s">
        <v>50</v>
      </c>
      <c r="I59" s="110" t="s">
        <v>48</v>
      </c>
      <c r="J59" s="159"/>
      <c r="K59" s="159"/>
      <c r="L59" s="159"/>
      <c r="M59" s="161"/>
      <c r="N59" s="104"/>
      <c r="O59" s="33"/>
      <c r="P59" s="138"/>
    </row>
    <row r="60" spans="2:16" ht="12" customHeight="1">
      <c r="B60" s="136"/>
      <c r="C60" s="113" t="s">
        <v>59</v>
      </c>
      <c r="D60" s="114">
        <v>7.96384</v>
      </c>
      <c r="E60" s="115">
        <v>2.927846</v>
      </c>
      <c r="F60" s="116">
        <f aca="true" t="shared" si="11" ref="F60:F71">+E60/D60</f>
        <v>0.3676424940732109</v>
      </c>
      <c r="G60" s="117">
        <v>7.20069</v>
      </c>
      <c r="H60" s="117">
        <v>5.705068</v>
      </c>
      <c r="I60" s="116">
        <f aca="true" t="shared" si="12" ref="I60:I71">+H60/G60</f>
        <v>0.7922946273204373</v>
      </c>
      <c r="J60" s="159"/>
      <c r="K60" s="159"/>
      <c r="L60" s="159"/>
      <c r="M60" s="161"/>
      <c r="N60" s="104"/>
      <c r="O60" s="33"/>
      <c r="P60" s="138"/>
    </row>
    <row r="61" spans="2:16" ht="12" customHeight="1">
      <c r="B61" s="136"/>
      <c r="C61" s="113" t="s">
        <v>60</v>
      </c>
      <c r="D61" s="114">
        <v>8.509463</v>
      </c>
      <c r="E61" s="115">
        <v>2.324718</v>
      </c>
      <c r="F61" s="116">
        <f t="shared" si="11"/>
        <v>0.27319209214494494</v>
      </c>
      <c r="G61" s="117">
        <v>5.889322</v>
      </c>
      <c r="H61" s="117">
        <v>3.83969</v>
      </c>
      <c r="I61" s="116">
        <f t="shared" si="12"/>
        <v>0.65197487928152</v>
      </c>
      <c r="J61" s="159"/>
      <c r="K61" s="159"/>
      <c r="L61" s="159"/>
      <c r="M61" s="161"/>
      <c r="N61" s="104"/>
      <c r="O61" s="33"/>
      <c r="P61" s="138"/>
    </row>
    <row r="62" spans="2:16" ht="12" customHeight="1">
      <c r="B62" s="136"/>
      <c r="C62" s="113" t="s">
        <v>84</v>
      </c>
      <c r="D62" s="114">
        <v>0.8152370000000001</v>
      </c>
      <c r="E62" s="115">
        <v>0.7911789999999999</v>
      </c>
      <c r="F62" s="116">
        <f t="shared" si="11"/>
        <v>0.9704895631577072</v>
      </c>
      <c r="G62" s="117">
        <v>0.376896</v>
      </c>
      <c r="H62" s="117">
        <v>0.332675</v>
      </c>
      <c r="I62" s="116">
        <f t="shared" si="12"/>
        <v>0.882670551027339</v>
      </c>
      <c r="J62" s="159"/>
      <c r="K62" s="159"/>
      <c r="L62" s="159"/>
      <c r="M62" s="161"/>
      <c r="N62" s="104"/>
      <c r="O62" s="33"/>
      <c r="P62" s="138"/>
    </row>
    <row r="63" spans="2:16" ht="12" customHeight="1">
      <c r="B63" s="136"/>
      <c r="C63" s="113" t="s">
        <v>54</v>
      </c>
      <c r="D63" s="114">
        <v>0.297399</v>
      </c>
      <c r="E63" s="115">
        <v>0.18358100000000002</v>
      </c>
      <c r="F63" s="116">
        <f t="shared" si="11"/>
        <v>0.6172885584685893</v>
      </c>
      <c r="G63" s="117">
        <v>0.608066</v>
      </c>
      <c r="H63" s="117">
        <v>0.5614480000000001</v>
      </c>
      <c r="I63" s="116">
        <f t="shared" si="12"/>
        <v>0.9233339801929397</v>
      </c>
      <c r="J63" s="159"/>
      <c r="K63" s="159"/>
      <c r="L63" s="159"/>
      <c r="M63" s="161"/>
      <c r="N63" s="104"/>
      <c r="O63" s="33"/>
      <c r="P63" s="138"/>
    </row>
    <row r="64" spans="2:16" ht="12" customHeight="1">
      <c r="B64" s="136"/>
      <c r="C64" s="113" t="s">
        <v>64</v>
      </c>
      <c r="D64" s="114">
        <v>0.073</v>
      </c>
      <c r="E64" s="115">
        <v>0</v>
      </c>
      <c r="F64" s="116">
        <f t="shared" si="11"/>
        <v>0</v>
      </c>
      <c r="G64" s="117">
        <v>0.15162</v>
      </c>
      <c r="H64" s="117">
        <v>0</v>
      </c>
      <c r="I64" s="116">
        <f t="shared" si="12"/>
        <v>0</v>
      </c>
      <c r="J64" s="159"/>
      <c r="K64" s="159"/>
      <c r="L64" s="159"/>
      <c r="M64" s="161"/>
      <c r="N64" s="104"/>
      <c r="O64" s="33"/>
      <c r="P64" s="138"/>
    </row>
    <row r="65" spans="2:16" ht="12" customHeight="1">
      <c r="B65" s="136"/>
      <c r="C65" s="113" t="s">
        <v>51</v>
      </c>
      <c r="D65" s="114">
        <v>24.11733</v>
      </c>
      <c r="E65" s="115">
        <v>13.148016</v>
      </c>
      <c r="F65" s="116">
        <f t="shared" si="11"/>
        <v>0.5451688059996691</v>
      </c>
      <c r="G65" s="117">
        <v>26.722172</v>
      </c>
      <c r="H65" s="117">
        <v>14.243984</v>
      </c>
      <c r="I65" s="116">
        <f t="shared" si="12"/>
        <v>0.5330399040916285</v>
      </c>
      <c r="J65" s="159"/>
      <c r="K65" s="159"/>
      <c r="L65" s="159"/>
      <c r="M65" s="161"/>
      <c r="N65" s="104"/>
      <c r="O65" s="33"/>
      <c r="P65" s="138"/>
    </row>
    <row r="66" spans="2:16" ht="12" customHeight="1">
      <c r="B66" s="136"/>
      <c r="C66" s="113" t="s">
        <v>63</v>
      </c>
      <c r="D66" s="114">
        <v>8.114475</v>
      </c>
      <c r="E66" s="115">
        <v>2.243569</v>
      </c>
      <c r="F66" s="116">
        <f t="shared" si="11"/>
        <v>0.27648972977302905</v>
      </c>
      <c r="G66" s="117">
        <v>6.417412</v>
      </c>
      <c r="H66" s="117">
        <v>2.927791</v>
      </c>
      <c r="I66" s="116">
        <f t="shared" si="12"/>
        <v>0.4562261235526097</v>
      </c>
      <c r="J66" s="159"/>
      <c r="K66" s="159"/>
      <c r="L66" s="159"/>
      <c r="M66" s="161"/>
      <c r="N66" s="104"/>
      <c r="O66" s="33"/>
      <c r="P66" s="138"/>
    </row>
    <row r="67" spans="2:16" ht="12" customHeight="1">
      <c r="B67" s="136"/>
      <c r="C67" s="113" t="s">
        <v>55</v>
      </c>
      <c r="D67" s="114">
        <v>34.569944</v>
      </c>
      <c r="E67" s="115">
        <v>17.110298</v>
      </c>
      <c r="F67" s="116">
        <f t="shared" si="11"/>
        <v>0.49494722930416085</v>
      </c>
      <c r="G67" s="117">
        <v>35.197801</v>
      </c>
      <c r="H67" s="117">
        <v>12.242551</v>
      </c>
      <c r="I67" s="116">
        <f t="shared" si="12"/>
        <v>0.34782147327896995</v>
      </c>
      <c r="J67" s="159"/>
      <c r="K67" s="159"/>
      <c r="L67" s="159"/>
      <c r="M67" s="161"/>
      <c r="N67" s="104"/>
      <c r="O67" s="33"/>
      <c r="P67" s="138"/>
    </row>
    <row r="68" spans="2:16" ht="12" customHeight="1">
      <c r="B68" s="136"/>
      <c r="C68" s="113" t="s">
        <v>66</v>
      </c>
      <c r="D68" s="114">
        <v>3.692415</v>
      </c>
      <c r="E68" s="115">
        <v>2.67034</v>
      </c>
      <c r="F68" s="116">
        <f t="shared" si="11"/>
        <v>0.7231960654476812</v>
      </c>
      <c r="G68" s="117">
        <v>9.094812</v>
      </c>
      <c r="H68" s="117">
        <v>6.071874</v>
      </c>
      <c r="I68" s="116">
        <f t="shared" si="12"/>
        <v>0.6676195175887089</v>
      </c>
      <c r="J68" s="159"/>
      <c r="K68" s="159"/>
      <c r="L68" s="159"/>
      <c r="M68" s="161"/>
      <c r="N68" s="104"/>
      <c r="O68" s="33"/>
      <c r="P68" s="138"/>
    </row>
    <row r="69" spans="2:16" ht="12" customHeight="1">
      <c r="B69" s="136"/>
      <c r="C69" s="113" t="s">
        <v>56</v>
      </c>
      <c r="D69" s="114">
        <v>0.31688000000000005</v>
      </c>
      <c r="E69" s="115">
        <v>0.22995000000000002</v>
      </c>
      <c r="F69" s="116">
        <f t="shared" si="11"/>
        <v>0.7256690229739964</v>
      </c>
      <c r="G69" s="117">
        <v>1.670046</v>
      </c>
      <c r="H69" s="117">
        <v>0.9718680000000001</v>
      </c>
      <c r="I69" s="116">
        <f t="shared" si="12"/>
        <v>0.5819408567189168</v>
      </c>
      <c r="J69" s="159"/>
      <c r="K69" s="159"/>
      <c r="L69" s="159"/>
      <c r="M69" s="161"/>
      <c r="N69" s="104"/>
      <c r="O69" s="33"/>
      <c r="P69" s="138"/>
    </row>
    <row r="70" spans="2:16" ht="12" customHeight="1">
      <c r="B70" s="136"/>
      <c r="C70" s="113" t="s">
        <v>61</v>
      </c>
      <c r="D70" s="114">
        <v>6.116993</v>
      </c>
      <c r="E70" s="115">
        <v>4.015503</v>
      </c>
      <c r="F70" s="116">
        <f t="shared" si="11"/>
        <v>0.6564504814702257</v>
      </c>
      <c r="G70" s="117">
        <v>7.018907</v>
      </c>
      <c r="H70" s="117">
        <v>4.89913</v>
      </c>
      <c r="I70" s="116">
        <f t="shared" si="12"/>
        <v>0.697990442101598</v>
      </c>
      <c r="J70" s="159"/>
      <c r="K70" s="159"/>
      <c r="L70" s="159"/>
      <c r="M70" s="161"/>
      <c r="N70" s="104"/>
      <c r="O70" s="33"/>
      <c r="P70" s="138"/>
    </row>
    <row r="71" spans="2:16" ht="12" customHeight="1">
      <c r="B71" s="136"/>
      <c r="C71" s="123" t="s">
        <v>43</v>
      </c>
      <c r="D71" s="114">
        <f aca="true" t="shared" si="13" ref="D71:E71">SUM(D60:D70)</f>
        <v>94.58697599999999</v>
      </c>
      <c r="E71" s="115">
        <f t="shared" si="13"/>
        <v>45.64500000000001</v>
      </c>
      <c r="F71" s="116">
        <f t="shared" si="11"/>
        <v>0.482571723193688</v>
      </c>
      <c r="G71" s="117">
        <f aca="true" t="shared" si="14" ref="G71:H71">SUM(G60:G70)</f>
        <v>100.34774399999999</v>
      </c>
      <c r="H71" s="117">
        <f t="shared" si="14"/>
        <v>51.796079</v>
      </c>
      <c r="I71" s="116">
        <f t="shared" si="12"/>
        <v>0.5161658542119293</v>
      </c>
      <c r="J71" s="159"/>
      <c r="K71" s="159"/>
      <c r="L71" s="159"/>
      <c r="M71" s="161"/>
      <c r="N71" s="104"/>
      <c r="O71" s="33"/>
      <c r="P71" s="138"/>
    </row>
    <row r="72" spans="2:16" ht="12" customHeight="1">
      <c r="B72" s="136"/>
      <c r="E72" s="162"/>
      <c r="F72" s="159"/>
      <c r="G72" s="159"/>
      <c r="H72" s="160"/>
      <c r="I72" s="159"/>
      <c r="J72" s="159"/>
      <c r="K72" s="159"/>
      <c r="L72" s="159"/>
      <c r="M72" s="161"/>
      <c r="N72" s="104"/>
      <c r="O72" s="33"/>
      <c r="P72" s="138"/>
    </row>
    <row r="73" spans="2:16" ht="12" customHeight="1">
      <c r="B73" s="136"/>
      <c r="E73" s="162"/>
      <c r="F73" s="159"/>
      <c r="G73" s="159"/>
      <c r="H73" s="160"/>
      <c r="I73" s="159"/>
      <c r="J73" s="159"/>
      <c r="K73" s="159"/>
      <c r="L73" s="159"/>
      <c r="M73" s="161"/>
      <c r="N73" s="104"/>
      <c r="O73" s="33"/>
      <c r="P73" s="138"/>
    </row>
    <row r="74" spans="2:16" ht="12" customHeight="1">
      <c r="B74" s="136"/>
      <c r="E74" s="193"/>
      <c r="F74" s="159"/>
      <c r="G74" s="159"/>
      <c r="H74" s="160"/>
      <c r="I74" s="159"/>
      <c r="J74" s="159"/>
      <c r="K74" s="159"/>
      <c r="L74" s="159"/>
      <c r="M74" s="161"/>
      <c r="N74" s="104"/>
      <c r="O74" s="33"/>
      <c r="P74" s="138"/>
    </row>
    <row r="75" spans="2:16" ht="12" customHeight="1">
      <c r="B75" s="136"/>
      <c r="C75" s="155" t="s">
        <v>67</v>
      </c>
      <c r="E75" s="162"/>
      <c r="F75" s="159"/>
      <c r="G75" s="159"/>
      <c r="H75" s="160"/>
      <c r="I75" s="159"/>
      <c r="J75" s="159"/>
      <c r="K75" s="159"/>
      <c r="L75" s="159"/>
      <c r="M75" s="161"/>
      <c r="N75" s="104"/>
      <c r="O75" s="33"/>
      <c r="P75" s="138"/>
    </row>
    <row r="76" spans="2:16" ht="12" customHeight="1">
      <c r="B76" s="136"/>
      <c r="C76" s="155"/>
      <c r="E76" s="162"/>
      <c r="F76" s="159"/>
      <c r="G76" s="159"/>
      <c r="H76" s="160"/>
      <c r="I76" s="159"/>
      <c r="J76" s="159"/>
      <c r="K76" s="159"/>
      <c r="L76" s="159"/>
      <c r="M76" s="161"/>
      <c r="N76" s="104"/>
      <c r="O76" s="33"/>
      <c r="P76" s="138"/>
    </row>
    <row r="77" spans="2:16" ht="12" customHeight="1">
      <c r="B77" s="136"/>
      <c r="C77" s="155" t="s">
        <v>40</v>
      </c>
      <c r="E77" s="162"/>
      <c r="F77" s="159"/>
      <c r="G77" s="159"/>
      <c r="H77" s="160"/>
      <c r="I77" s="159"/>
      <c r="J77" s="159"/>
      <c r="K77" s="159"/>
      <c r="L77" s="159"/>
      <c r="M77" s="161"/>
      <c r="N77" s="104"/>
      <c r="O77" s="33"/>
      <c r="P77" s="138"/>
    </row>
    <row r="78" spans="2:16" ht="12" customHeight="1">
      <c r="B78" s="136"/>
      <c r="E78" s="162"/>
      <c r="F78" s="159"/>
      <c r="G78" s="159"/>
      <c r="H78" s="160"/>
      <c r="I78" s="159"/>
      <c r="J78" s="159"/>
      <c r="K78" s="159"/>
      <c r="L78" s="159"/>
      <c r="M78" s="161"/>
      <c r="N78" s="104"/>
      <c r="O78" s="33"/>
      <c r="P78" s="138"/>
    </row>
    <row r="79" spans="2:16" ht="12" customHeight="1">
      <c r="B79" s="136"/>
      <c r="C79" s="124" t="s">
        <v>68</v>
      </c>
      <c r="D79" s="124" t="s">
        <v>46</v>
      </c>
      <c r="E79" s="125" t="s">
        <v>47</v>
      </c>
      <c r="F79" s="124" t="s">
        <v>48</v>
      </c>
      <c r="G79" s="124" t="s">
        <v>49</v>
      </c>
      <c r="H79" s="124" t="s">
        <v>50</v>
      </c>
      <c r="I79" s="124" t="s">
        <v>48</v>
      </c>
      <c r="J79" s="159"/>
      <c r="K79" s="159"/>
      <c r="L79" s="159"/>
      <c r="M79" s="161"/>
      <c r="N79" s="104"/>
      <c r="O79" s="33"/>
      <c r="P79" s="138"/>
    </row>
    <row r="80" spans="2:16" ht="12" customHeight="1">
      <c r="B80" s="136"/>
      <c r="C80" s="113" t="s">
        <v>72</v>
      </c>
      <c r="D80" s="114">
        <v>20.682859</v>
      </c>
      <c r="E80" s="115">
        <v>13.925893</v>
      </c>
      <c r="F80" s="116">
        <f aca="true" t="shared" si="15" ref="F80:F87">+E80/D80</f>
        <v>0.6733059970094076</v>
      </c>
      <c r="G80" s="117">
        <v>253.839867</v>
      </c>
      <c r="H80" s="117">
        <v>252.326507</v>
      </c>
      <c r="I80" s="116">
        <f aca="true" t="shared" si="16" ref="I80:I87">+H80/G80</f>
        <v>0.9940381311340665</v>
      </c>
      <c r="J80" s="126">
        <f>+D80/$D$87</f>
        <v>0.06688355133764232</v>
      </c>
      <c r="K80" s="159"/>
      <c r="L80" s="159"/>
      <c r="M80" s="161"/>
      <c r="N80" s="104"/>
      <c r="O80" s="33"/>
      <c r="P80" s="138"/>
    </row>
    <row r="81" spans="2:16" ht="12" customHeight="1">
      <c r="B81" s="136"/>
      <c r="C81" s="113" t="s">
        <v>70</v>
      </c>
      <c r="D81" s="114">
        <v>12.310867</v>
      </c>
      <c r="E81" s="115">
        <v>11.20535</v>
      </c>
      <c r="F81" s="116">
        <f t="shared" si="15"/>
        <v>0.910199907122707</v>
      </c>
      <c r="G81" s="117">
        <v>3.050351</v>
      </c>
      <c r="H81" s="117">
        <v>0.206685</v>
      </c>
      <c r="I81" s="116">
        <f t="shared" si="16"/>
        <v>0.06775777607232741</v>
      </c>
      <c r="J81" s="126">
        <f aca="true" t="shared" si="17" ref="J81:J86">+D81/$D$87</f>
        <v>0.03981047808745332</v>
      </c>
      <c r="K81" s="159"/>
      <c r="L81" s="159"/>
      <c r="M81" s="161"/>
      <c r="N81" s="104"/>
      <c r="O81" s="33"/>
      <c r="P81" s="138"/>
    </row>
    <row r="82" spans="2:16" ht="12" customHeight="1">
      <c r="B82" s="136"/>
      <c r="C82" s="113" t="s">
        <v>73</v>
      </c>
      <c r="D82" s="114">
        <v>3.201066</v>
      </c>
      <c r="E82" s="115">
        <v>0.736867</v>
      </c>
      <c r="F82" s="116">
        <f t="shared" si="15"/>
        <v>0.23019425403912325</v>
      </c>
      <c r="G82" s="117">
        <v>2.811667</v>
      </c>
      <c r="H82" s="117">
        <v>1.000991</v>
      </c>
      <c r="I82" s="116">
        <f t="shared" si="16"/>
        <v>0.35601335435526327</v>
      </c>
      <c r="J82" s="126">
        <f t="shared" si="17"/>
        <v>0.010351502282454341</v>
      </c>
      <c r="K82" s="159"/>
      <c r="L82" s="159"/>
      <c r="M82" s="161"/>
      <c r="N82" s="104"/>
      <c r="O82" s="33"/>
      <c r="P82" s="138"/>
    </row>
    <row r="83" spans="2:16" ht="12" customHeight="1">
      <c r="B83" s="136"/>
      <c r="C83" s="113" t="s">
        <v>71</v>
      </c>
      <c r="D83" s="114">
        <v>0.36612500000000003</v>
      </c>
      <c r="E83" s="115">
        <v>0</v>
      </c>
      <c r="F83" s="116">
        <f t="shared" si="15"/>
        <v>0</v>
      </c>
      <c r="G83" s="117">
        <v>0</v>
      </c>
      <c r="H83" s="117">
        <v>0</v>
      </c>
      <c r="I83" s="116" t="e">
        <f t="shared" si="16"/>
        <v>#DIV/0!</v>
      </c>
      <c r="J83" s="126">
        <f t="shared" si="17"/>
        <v>0.0011839630214321092</v>
      </c>
      <c r="K83" s="159"/>
      <c r="L83" s="159"/>
      <c r="M83" s="161"/>
      <c r="N83" s="104"/>
      <c r="O83" s="33"/>
      <c r="P83" s="138"/>
    </row>
    <row r="84" spans="2:16" ht="12" customHeight="1">
      <c r="B84" s="136"/>
      <c r="C84" s="113" t="s">
        <v>69</v>
      </c>
      <c r="D84" s="114">
        <v>272.675937</v>
      </c>
      <c r="E84" s="115">
        <v>260.949076</v>
      </c>
      <c r="F84" s="116">
        <f t="shared" si="15"/>
        <v>0.9569934144940704</v>
      </c>
      <c r="G84" s="117">
        <v>0.502641</v>
      </c>
      <c r="H84" s="117">
        <v>0.459274</v>
      </c>
      <c r="I84" s="116">
        <f t="shared" si="16"/>
        <v>0.9137217218651085</v>
      </c>
      <c r="J84" s="126">
        <f t="shared" si="17"/>
        <v>0.8817705052710179</v>
      </c>
      <c r="K84" s="159"/>
      <c r="L84" s="159"/>
      <c r="M84" s="161"/>
      <c r="N84" s="104"/>
      <c r="O84" s="33"/>
      <c r="P84" s="138"/>
    </row>
    <row r="85" spans="2:16" ht="12" customHeight="1">
      <c r="B85" s="136"/>
      <c r="C85" s="113"/>
      <c r="D85" s="114"/>
      <c r="E85" s="115"/>
      <c r="F85" s="116" t="e">
        <f t="shared" si="15"/>
        <v>#DIV/0!</v>
      </c>
      <c r="G85" s="127"/>
      <c r="H85" s="128"/>
      <c r="I85" s="116" t="e">
        <f t="shared" si="16"/>
        <v>#DIV/0!</v>
      </c>
      <c r="J85" s="126">
        <f t="shared" si="17"/>
        <v>0</v>
      </c>
      <c r="K85" s="159"/>
      <c r="L85" s="159"/>
      <c r="M85" s="161"/>
      <c r="N85" s="104"/>
      <c r="O85" s="33"/>
      <c r="P85" s="138"/>
    </row>
    <row r="86" spans="2:16" ht="12" customHeight="1">
      <c r="B86" s="136"/>
      <c r="C86" s="113"/>
      <c r="D86" s="114"/>
      <c r="E86" s="115"/>
      <c r="F86" s="116" t="e">
        <f t="shared" si="15"/>
        <v>#DIV/0!</v>
      </c>
      <c r="G86" s="127"/>
      <c r="H86" s="128"/>
      <c r="I86" s="116" t="e">
        <f t="shared" si="16"/>
        <v>#DIV/0!</v>
      </c>
      <c r="J86" s="126">
        <f t="shared" si="17"/>
        <v>0</v>
      </c>
      <c r="K86" s="159"/>
      <c r="L86" s="159"/>
      <c r="M86" s="161"/>
      <c r="N86" s="104"/>
      <c r="O86" s="33"/>
      <c r="P86" s="138"/>
    </row>
    <row r="87" spans="2:16" ht="12" customHeight="1">
      <c r="B87" s="136"/>
      <c r="C87" s="123" t="s">
        <v>43</v>
      </c>
      <c r="D87" s="114">
        <f aca="true" t="shared" si="18" ref="D87:E87">SUM(D80:D86)</f>
        <v>309.236854</v>
      </c>
      <c r="E87" s="115">
        <f t="shared" si="18"/>
        <v>286.817186</v>
      </c>
      <c r="F87" s="116">
        <f t="shared" si="15"/>
        <v>0.9275000126601987</v>
      </c>
      <c r="G87" s="114">
        <f aca="true" t="shared" si="19" ref="G87">SUM(G80:G86)</f>
        <v>260.204526</v>
      </c>
      <c r="H87" s="115">
        <f aca="true" t="shared" si="20" ref="H87">SUM(H80:H86)</f>
        <v>253.99345699999998</v>
      </c>
      <c r="I87" s="116">
        <f t="shared" si="16"/>
        <v>0.9761300500975912</v>
      </c>
      <c r="J87" s="159"/>
      <c r="K87" s="159"/>
      <c r="L87" s="159"/>
      <c r="M87" s="161"/>
      <c r="N87" s="104"/>
      <c r="O87" s="33"/>
      <c r="P87" s="138"/>
    </row>
    <row r="88" spans="2:16" ht="12" customHeight="1">
      <c r="B88" s="136"/>
      <c r="E88" s="162"/>
      <c r="F88" s="159"/>
      <c r="G88" s="159"/>
      <c r="H88" s="160"/>
      <c r="I88" s="159"/>
      <c r="J88" s="159"/>
      <c r="K88" s="159"/>
      <c r="L88" s="159"/>
      <c r="M88" s="161"/>
      <c r="N88" s="104"/>
      <c r="O88" s="33"/>
      <c r="P88" s="138"/>
    </row>
    <row r="89" spans="2:16" ht="12" customHeight="1">
      <c r="B89" s="136"/>
      <c r="C89" s="155" t="s">
        <v>41</v>
      </c>
      <c r="E89" s="162"/>
      <c r="F89" s="159"/>
      <c r="G89" s="159"/>
      <c r="H89" s="160"/>
      <c r="I89" s="159"/>
      <c r="J89" s="159"/>
      <c r="K89" s="159"/>
      <c r="L89" s="159"/>
      <c r="M89" s="161"/>
      <c r="N89" s="104"/>
      <c r="O89" s="33"/>
      <c r="P89" s="138"/>
    </row>
    <row r="90" spans="2:16" ht="12" customHeight="1">
      <c r="B90" s="136"/>
      <c r="E90" s="162"/>
      <c r="F90" s="159"/>
      <c r="G90" s="159"/>
      <c r="H90" s="160"/>
      <c r="I90" s="159"/>
      <c r="J90" s="159"/>
      <c r="K90" s="159"/>
      <c r="L90" s="159"/>
      <c r="M90" s="161"/>
      <c r="N90" s="104"/>
      <c r="O90" s="33"/>
      <c r="P90" s="138"/>
    </row>
    <row r="91" spans="2:16" ht="12" customHeight="1">
      <c r="B91" s="136"/>
      <c r="C91" s="124" t="s">
        <v>68</v>
      </c>
      <c r="D91" s="124" t="s">
        <v>46</v>
      </c>
      <c r="E91" s="125" t="s">
        <v>47</v>
      </c>
      <c r="F91" s="124" t="s">
        <v>48</v>
      </c>
      <c r="G91" s="124" t="s">
        <v>49</v>
      </c>
      <c r="H91" s="124" t="s">
        <v>50</v>
      </c>
      <c r="I91" s="124" t="s">
        <v>48</v>
      </c>
      <c r="J91" s="159"/>
      <c r="K91" s="159"/>
      <c r="L91" s="159"/>
      <c r="M91" s="161"/>
      <c r="N91" s="104"/>
      <c r="O91" s="33"/>
      <c r="P91" s="138"/>
    </row>
    <row r="92" spans="2:16" ht="12" customHeight="1">
      <c r="B92" s="136"/>
      <c r="C92" s="113" t="s">
        <v>72</v>
      </c>
      <c r="D92" s="114">
        <v>12.414019</v>
      </c>
      <c r="E92" s="115">
        <v>4.529112</v>
      </c>
      <c r="F92" s="116">
        <f aca="true" t="shared" si="21" ref="F92:F99">+E92/D92</f>
        <v>0.36483849428617754</v>
      </c>
      <c r="G92" s="117">
        <v>106.765449</v>
      </c>
      <c r="H92" s="117">
        <v>102.914437</v>
      </c>
      <c r="I92" s="116">
        <f aca="true" t="shared" si="22" ref="I92:I99">+H92/G92</f>
        <v>0.9639301662094822</v>
      </c>
      <c r="J92" s="126">
        <f>D92/$D$99</f>
        <v>0.07732260759412857</v>
      </c>
      <c r="K92" s="159"/>
      <c r="L92" s="159"/>
      <c r="M92" s="161"/>
      <c r="N92" s="104"/>
      <c r="O92" s="33"/>
      <c r="P92" s="138"/>
    </row>
    <row r="93" spans="2:16" ht="12" customHeight="1">
      <c r="B93" s="136"/>
      <c r="C93" s="113" t="s">
        <v>70</v>
      </c>
      <c r="D93" s="114">
        <v>0.27102600000000004</v>
      </c>
      <c r="E93" s="115">
        <v>0.095266</v>
      </c>
      <c r="F93" s="116">
        <f t="shared" si="21"/>
        <v>0.35150133197552996</v>
      </c>
      <c r="G93" s="117">
        <v>0.40742500000000004</v>
      </c>
      <c r="H93" s="117">
        <v>0.194304</v>
      </c>
      <c r="I93" s="116">
        <f t="shared" si="22"/>
        <v>0.4769074062710928</v>
      </c>
      <c r="J93" s="126">
        <f aca="true" t="shared" si="23" ref="J93:J98">D93/$D$99</f>
        <v>0.0016881267094730798</v>
      </c>
      <c r="K93" s="159"/>
      <c r="L93" s="159"/>
      <c r="M93" s="161"/>
      <c r="N93" s="104"/>
      <c r="O93" s="33"/>
      <c r="P93" s="138"/>
    </row>
    <row r="94" spans="2:16" ht="12" customHeight="1">
      <c r="B94" s="136"/>
      <c r="C94" s="113" t="s">
        <v>73</v>
      </c>
      <c r="D94" s="114">
        <v>1.764909</v>
      </c>
      <c r="E94" s="115">
        <v>0.040378</v>
      </c>
      <c r="F94" s="116">
        <f t="shared" si="21"/>
        <v>0.022878233382004395</v>
      </c>
      <c r="G94" s="117">
        <v>3.022217</v>
      </c>
      <c r="H94" s="117">
        <v>1.499199</v>
      </c>
      <c r="I94" s="116">
        <f t="shared" si="22"/>
        <v>0.4960593498084353</v>
      </c>
      <c r="J94" s="126">
        <f t="shared" si="23"/>
        <v>0.010993004444921975</v>
      </c>
      <c r="K94" s="159"/>
      <c r="L94" s="159"/>
      <c r="M94" s="161"/>
      <c r="N94" s="104"/>
      <c r="O94" s="33"/>
      <c r="P94" s="138"/>
    </row>
    <row r="95" spans="2:16" ht="12" customHeight="1">
      <c r="B95" s="136"/>
      <c r="C95" s="113" t="s">
        <v>71</v>
      </c>
      <c r="D95" s="114">
        <v>50.747533</v>
      </c>
      <c r="E95" s="115">
        <v>35.768189</v>
      </c>
      <c r="F95" s="116">
        <f t="shared" si="21"/>
        <v>0.704826163667897</v>
      </c>
      <c r="G95" s="117">
        <v>14.466297</v>
      </c>
      <c r="H95" s="117">
        <v>5.022379</v>
      </c>
      <c r="I95" s="116">
        <f t="shared" si="22"/>
        <v>0.34717792673550113</v>
      </c>
      <c r="J95" s="126">
        <f t="shared" si="23"/>
        <v>0.31608873649453006</v>
      </c>
      <c r="K95" s="159"/>
      <c r="L95" s="159"/>
      <c r="M95" s="161"/>
      <c r="N95" s="104"/>
      <c r="O95" s="33"/>
      <c r="P95" s="138"/>
    </row>
    <row r="96" spans="2:16" ht="12" customHeight="1">
      <c r="B96" s="136"/>
      <c r="C96" s="113" t="s">
        <v>69</v>
      </c>
      <c r="D96" s="114">
        <v>95.350888</v>
      </c>
      <c r="E96" s="115">
        <v>70.899005</v>
      </c>
      <c r="F96" s="116">
        <f t="shared" si="21"/>
        <v>0.7435589378045436</v>
      </c>
      <c r="G96" s="117">
        <v>7.779935</v>
      </c>
      <c r="H96" s="117">
        <v>4.816289</v>
      </c>
      <c r="I96" s="116">
        <f t="shared" si="22"/>
        <v>0.6190654549170398</v>
      </c>
      <c r="J96" s="126">
        <f t="shared" si="23"/>
        <v>0.5939075247569463</v>
      </c>
      <c r="K96" s="159"/>
      <c r="L96" s="159"/>
      <c r="M96" s="161"/>
      <c r="N96" s="104"/>
      <c r="O96" s="33"/>
      <c r="P96" s="138"/>
    </row>
    <row r="97" spans="2:16" ht="12" customHeight="1">
      <c r="B97" s="136"/>
      <c r="C97" s="113"/>
      <c r="D97" s="114"/>
      <c r="E97" s="115"/>
      <c r="F97" s="116" t="e">
        <f t="shared" si="21"/>
        <v>#DIV/0!</v>
      </c>
      <c r="G97" s="127"/>
      <c r="H97" s="128"/>
      <c r="I97" s="116" t="e">
        <f t="shared" si="22"/>
        <v>#DIV/0!</v>
      </c>
      <c r="J97" s="126">
        <f t="shared" si="23"/>
        <v>0</v>
      </c>
      <c r="K97" s="159"/>
      <c r="L97" s="159"/>
      <c r="M97" s="161"/>
      <c r="N97" s="104"/>
      <c r="O97" s="33"/>
      <c r="P97" s="138"/>
    </row>
    <row r="98" spans="2:16" ht="12" customHeight="1">
      <c r="B98" s="136"/>
      <c r="C98" s="113"/>
      <c r="D98" s="114"/>
      <c r="E98" s="115"/>
      <c r="F98" s="116" t="e">
        <f t="shared" si="21"/>
        <v>#DIV/0!</v>
      </c>
      <c r="G98" s="127"/>
      <c r="H98" s="128"/>
      <c r="I98" s="116" t="e">
        <f t="shared" si="22"/>
        <v>#DIV/0!</v>
      </c>
      <c r="J98" s="126">
        <f t="shared" si="23"/>
        <v>0</v>
      </c>
      <c r="K98" s="159"/>
      <c r="L98" s="159"/>
      <c r="M98" s="161"/>
      <c r="N98" s="104"/>
      <c r="O98" s="33"/>
      <c r="P98" s="138"/>
    </row>
    <row r="99" spans="2:16" ht="12" customHeight="1">
      <c r="B99" s="136"/>
      <c r="C99" s="123" t="s">
        <v>43</v>
      </c>
      <c r="D99" s="114">
        <f aca="true" t="shared" si="24" ref="D99:E99">SUM(D92:D98)</f>
        <v>160.548375</v>
      </c>
      <c r="E99" s="115">
        <f t="shared" si="24"/>
        <v>111.33195</v>
      </c>
      <c r="F99" s="116">
        <f t="shared" si="21"/>
        <v>0.6934480028215796</v>
      </c>
      <c r="G99" s="114">
        <f aca="true" t="shared" si="25" ref="G99:H99">SUM(G92:G98)</f>
        <v>132.441323</v>
      </c>
      <c r="H99" s="115">
        <f t="shared" si="25"/>
        <v>114.44660800000001</v>
      </c>
      <c r="I99" s="116">
        <f t="shared" si="22"/>
        <v>0.8641306610928373</v>
      </c>
      <c r="J99" s="159"/>
      <c r="K99" s="159"/>
      <c r="L99" s="159"/>
      <c r="M99" s="161"/>
      <c r="N99" s="104"/>
      <c r="O99" s="33"/>
      <c r="P99" s="138"/>
    </row>
    <row r="100" spans="2:16" ht="12" customHeight="1">
      <c r="B100" s="136"/>
      <c r="E100" s="162"/>
      <c r="F100" s="159"/>
      <c r="G100" s="159"/>
      <c r="H100" s="160"/>
      <c r="I100" s="159"/>
      <c r="J100" s="159"/>
      <c r="K100" s="159"/>
      <c r="L100" s="159"/>
      <c r="M100" s="161"/>
      <c r="N100" s="104"/>
      <c r="O100" s="33"/>
      <c r="P100" s="138"/>
    </row>
    <row r="101" spans="2:16" ht="12" customHeight="1">
      <c r="B101" s="136"/>
      <c r="C101" s="155" t="s">
        <v>65</v>
      </c>
      <c r="E101" s="162"/>
      <c r="F101" s="159"/>
      <c r="G101" s="159"/>
      <c r="H101" s="160"/>
      <c r="I101" s="159"/>
      <c r="J101" s="159"/>
      <c r="K101" s="159"/>
      <c r="L101" s="159"/>
      <c r="M101" s="161"/>
      <c r="N101" s="104"/>
      <c r="O101" s="33"/>
      <c r="P101" s="138"/>
    </row>
    <row r="102" spans="2:16" ht="12" customHeight="1">
      <c r="B102" s="136"/>
      <c r="E102" s="162"/>
      <c r="F102" s="159"/>
      <c r="G102" s="159"/>
      <c r="H102" s="160"/>
      <c r="I102" s="159"/>
      <c r="J102" s="159"/>
      <c r="K102" s="159"/>
      <c r="L102" s="159"/>
      <c r="M102" s="161"/>
      <c r="N102" s="104"/>
      <c r="O102" s="33"/>
      <c r="P102" s="138"/>
    </row>
    <row r="103" spans="2:16" ht="12" customHeight="1">
      <c r="B103" s="136"/>
      <c r="C103" s="124" t="s">
        <v>68</v>
      </c>
      <c r="D103" s="124" t="s">
        <v>46</v>
      </c>
      <c r="E103" s="125" t="s">
        <v>47</v>
      </c>
      <c r="F103" s="124" t="s">
        <v>48</v>
      </c>
      <c r="G103" s="124" t="s">
        <v>49</v>
      </c>
      <c r="H103" s="124" t="s">
        <v>50</v>
      </c>
      <c r="I103" s="124" t="s">
        <v>48</v>
      </c>
      <c r="J103" s="159"/>
      <c r="K103" s="159"/>
      <c r="L103" s="159"/>
      <c r="M103" s="161"/>
      <c r="N103" s="104"/>
      <c r="O103" s="33"/>
      <c r="P103" s="138"/>
    </row>
    <row r="104" spans="2:16" ht="12" customHeight="1">
      <c r="B104" s="136"/>
      <c r="C104" s="113" t="s">
        <v>72</v>
      </c>
      <c r="D104" s="114">
        <v>7.102028</v>
      </c>
      <c r="E104" s="115">
        <v>0.642726</v>
      </c>
      <c r="F104" s="116">
        <f aca="true" t="shared" si="26" ref="F104:F111">+E104/D104</f>
        <v>0.09049893917624656</v>
      </c>
      <c r="G104" s="117">
        <v>16.088628</v>
      </c>
      <c r="H104" s="117">
        <v>8.829211</v>
      </c>
      <c r="I104" s="116">
        <f aca="true" t="shared" si="27" ref="I104:I111">+H104/G104</f>
        <v>0.5487858256154596</v>
      </c>
      <c r="J104" s="126">
        <f>D104/$D$111</f>
        <v>0.07508462898739884</v>
      </c>
      <c r="K104" s="159"/>
      <c r="L104" s="159"/>
      <c r="M104" s="161"/>
      <c r="N104" s="104"/>
      <c r="O104" s="33"/>
      <c r="P104" s="138"/>
    </row>
    <row r="105" spans="2:16" ht="12" customHeight="1">
      <c r="B105" s="136"/>
      <c r="C105" s="113" t="s">
        <v>74</v>
      </c>
      <c r="D105" s="114">
        <v>14.359316</v>
      </c>
      <c r="E105" s="115">
        <v>8.21976</v>
      </c>
      <c r="F105" s="116">
        <f t="shared" si="26"/>
        <v>0.5724339515893376</v>
      </c>
      <c r="G105" s="117">
        <v>18.47562</v>
      </c>
      <c r="H105" s="117">
        <v>10.64599</v>
      </c>
      <c r="I105" s="116">
        <f t="shared" si="27"/>
        <v>0.5762182811727021</v>
      </c>
      <c r="J105" s="126">
        <f aca="true" t="shared" si="28" ref="J105:J110">D105/$D$111</f>
        <v>0.15181071017642003</v>
      </c>
      <c r="K105" s="159"/>
      <c r="L105" s="159"/>
      <c r="M105" s="161"/>
      <c r="N105" s="104"/>
      <c r="O105" s="33"/>
      <c r="P105" s="138"/>
    </row>
    <row r="106" spans="2:16" ht="12" customHeight="1">
      <c r="B106" s="136"/>
      <c r="C106" s="113" t="s">
        <v>75</v>
      </c>
      <c r="D106" s="114">
        <v>2.506154</v>
      </c>
      <c r="E106" s="115">
        <v>1.8737239999999997</v>
      </c>
      <c r="F106" s="116">
        <f t="shared" si="26"/>
        <v>0.7476491867618669</v>
      </c>
      <c r="G106" s="117">
        <v>0.6135780000000001</v>
      </c>
      <c r="H106" s="117">
        <v>0.22346000000000002</v>
      </c>
      <c r="I106" s="116">
        <f t="shared" si="27"/>
        <v>0.3641916757119714</v>
      </c>
      <c r="J106" s="126">
        <f t="shared" si="28"/>
        <v>0.0264957619535273</v>
      </c>
      <c r="K106" s="159"/>
      <c r="L106" s="159"/>
      <c r="M106" s="161"/>
      <c r="N106" s="104"/>
      <c r="O106" s="33"/>
      <c r="P106" s="138"/>
    </row>
    <row r="107" spans="2:16" ht="12" customHeight="1">
      <c r="B107" s="136"/>
      <c r="C107" s="113" t="s">
        <v>70</v>
      </c>
      <c r="D107" s="114">
        <v>5.934429</v>
      </c>
      <c r="E107" s="115">
        <v>3.132906</v>
      </c>
      <c r="F107" s="116">
        <f t="shared" si="26"/>
        <v>0.5279203778493264</v>
      </c>
      <c r="G107" s="117">
        <v>4.280158</v>
      </c>
      <c r="H107" s="117">
        <v>3.038346</v>
      </c>
      <c r="I107" s="116">
        <f t="shared" si="27"/>
        <v>0.7098677198365108</v>
      </c>
      <c r="J107" s="126">
        <f t="shared" si="28"/>
        <v>0.06274044536533233</v>
      </c>
      <c r="K107" s="159"/>
      <c r="L107" s="159"/>
      <c r="M107" s="161"/>
      <c r="N107" s="104"/>
      <c r="O107" s="33"/>
      <c r="P107" s="138"/>
    </row>
    <row r="108" spans="2:16" ht="12" customHeight="1">
      <c r="B108" s="136"/>
      <c r="C108" s="113" t="s">
        <v>73</v>
      </c>
      <c r="D108" s="114">
        <v>17.900816</v>
      </c>
      <c r="E108" s="115">
        <v>12.906421</v>
      </c>
      <c r="F108" s="116">
        <f t="shared" si="26"/>
        <v>0.7209962383837698</v>
      </c>
      <c r="G108" s="117">
        <v>39.487938</v>
      </c>
      <c r="H108" s="117">
        <v>24.14934</v>
      </c>
      <c r="I108" s="116">
        <f t="shared" si="27"/>
        <v>0.6115624472465491</v>
      </c>
      <c r="J108" s="126">
        <f t="shared" si="28"/>
        <v>0.18925243999765884</v>
      </c>
      <c r="K108" s="159"/>
      <c r="L108" s="159"/>
      <c r="M108" s="161"/>
      <c r="N108" s="104"/>
      <c r="O108" s="33"/>
      <c r="P108" s="138"/>
    </row>
    <row r="109" spans="2:16" ht="12" customHeight="1">
      <c r="B109" s="136"/>
      <c r="C109" s="113" t="s">
        <v>71</v>
      </c>
      <c r="D109" s="114">
        <v>16.139709</v>
      </c>
      <c r="E109" s="115">
        <v>5.719961</v>
      </c>
      <c r="F109" s="116">
        <f t="shared" si="26"/>
        <v>0.35440298211076793</v>
      </c>
      <c r="G109" s="117">
        <v>16.417001</v>
      </c>
      <c r="H109" s="117">
        <v>3.833452</v>
      </c>
      <c r="I109" s="116">
        <f t="shared" si="27"/>
        <v>0.23350501105530785</v>
      </c>
      <c r="J109" s="126">
        <f t="shared" si="28"/>
        <v>0.1706335235836274</v>
      </c>
      <c r="K109" s="159"/>
      <c r="L109" s="159"/>
      <c r="M109" s="161"/>
      <c r="N109" s="104"/>
      <c r="O109" s="33"/>
      <c r="P109" s="138"/>
    </row>
    <row r="110" spans="2:16" ht="12" customHeight="1">
      <c r="B110" s="136"/>
      <c r="C110" s="113" t="s">
        <v>69</v>
      </c>
      <c r="D110" s="114">
        <v>30.644524</v>
      </c>
      <c r="E110" s="115">
        <v>13.149501</v>
      </c>
      <c r="F110" s="116">
        <f t="shared" si="26"/>
        <v>0.42909790342966336</v>
      </c>
      <c r="G110" s="117">
        <v>4.984821</v>
      </c>
      <c r="H110" s="117">
        <v>1.076279</v>
      </c>
      <c r="I110" s="116">
        <f t="shared" si="27"/>
        <v>0.2159112634134706</v>
      </c>
      <c r="J110" s="126">
        <f t="shared" si="28"/>
        <v>0.3239824899360351</v>
      </c>
      <c r="K110" s="159"/>
      <c r="L110" s="159"/>
      <c r="M110" s="161"/>
      <c r="N110" s="104"/>
      <c r="O110" s="33"/>
      <c r="P110" s="138"/>
    </row>
    <row r="111" spans="2:16" ht="12" customHeight="1">
      <c r="B111" s="136"/>
      <c r="C111" s="123" t="s">
        <v>43</v>
      </c>
      <c r="D111" s="114">
        <f aca="true" t="shared" si="29" ref="D111:E111">SUM(D104:D110)</f>
        <v>94.586976</v>
      </c>
      <c r="E111" s="115">
        <f t="shared" si="29"/>
        <v>45.644999000000006</v>
      </c>
      <c r="F111" s="116">
        <f t="shared" si="26"/>
        <v>0.48257171262140786</v>
      </c>
      <c r="G111" s="114">
        <f aca="true" t="shared" si="30" ref="G111:H111">SUM(G104:G110)</f>
        <v>100.34774399999999</v>
      </c>
      <c r="H111" s="115">
        <f t="shared" si="30"/>
        <v>51.796078</v>
      </c>
      <c r="I111" s="116">
        <f t="shared" si="27"/>
        <v>0.5161658442465832</v>
      </c>
      <c r="J111" s="159"/>
      <c r="K111" s="159"/>
      <c r="L111" s="159"/>
      <c r="M111" s="161"/>
      <c r="N111" s="104"/>
      <c r="O111" s="33"/>
      <c r="P111" s="138"/>
    </row>
    <row r="112" spans="2:16" ht="12" customHeight="1">
      <c r="B112" s="136"/>
      <c r="E112" s="162"/>
      <c r="F112" s="159"/>
      <c r="G112" s="159"/>
      <c r="H112" s="160"/>
      <c r="I112" s="159"/>
      <c r="J112" s="159"/>
      <c r="K112" s="159"/>
      <c r="L112" s="159"/>
      <c r="M112" s="161"/>
      <c r="N112" s="104"/>
      <c r="O112" s="33"/>
      <c r="P112" s="138"/>
    </row>
    <row r="113" spans="2:16" ht="12" customHeight="1">
      <c r="B113" s="136"/>
      <c r="E113" s="162"/>
      <c r="F113" s="159"/>
      <c r="G113" s="159"/>
      <c r="H113" s="160"/>
      <c r="I113" s="159"/>
      <c r="J113" s="159"/>
      <c r="K113" s="159"/>
      <c r="L113" s="159"/>
      <c r="M113" s="161"/>
      <c r="N113" s="104"/>
      <c r="O113" s="33"/>
      <c r="P113" s="138"/>
    </row>
    <row r="114" spans="2:16" ht="12.75">
      <c r="B114" s="136"/>
      <c r="P114" s="138"/>
    </row>
    <row r="115" spans="2:16" ht="12.75">
      <c r="B115" s="136"/>
      <c r="P115" s="138"/>
    </row>
    <row r="116" spans="2:16" ht="12.75">
      <c r="B116" s="136"/>
      <c r="P116" s="138"/>
    </row>
    <row r="117" spans="2:16" ht="12.75">
      <c r="B117" s="136"/>
      <c r="P117" s="138"/>
    </row>
    <row r="118" spans="2:16" ht="12.75">
      <c r="B118" s="164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6"/>
    </row>
  </sheetData>
  <sheetProtection selectLockedCells="1" selectUnlockedCells="1"/>
  <mergeCells count="12">
    <mergeCell ref="B2:P3"/>
    <mergeCell ref="C8:O8"/>
    <mergeCell ref="E11:L11"/>
    <mergeCell ref="N11:P13"/>
    <mergeCell ref="E12:L12"/>
    <mergeCell ref="E13:F14"/>
    <mergeCell ref="G13:I13"/>
    <mergeCell ref="J13:L13"/>
    <mergeCell ref="E15:F15"/>
    <mergeCell ref="E16:F16"/>
    <mergeCell ref="E17:F17"/>
    <mergeCell ref="E18:F18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118"/>
  <sheetViews>
    <sheetView zoomScale="85" zoomScaleNormal="85" workbookViewId="0" topLeftCell="A1">
      <selection activeCell="I41" sqref="I41"/>
    </sheetView>
  </sheetViews>
  <sheetFormatPr defaultColWidth="1.1484375" defaultRowHeight="12.75"/>
  <cols>
    <col min="1" max="2" width="11.7109375" style="32" customWidth="1"/>
    <col min="3" max="3" width="38.8515625" style="32" customWidth="1"/>
    <col min="4" max="4" width="11.57421875" style="32" customWidth="1"/>
    <col min="5" max="5" width="11.7109375" style="32" customWidth="1"/>
    <col min="6" max="6" width="14.140625" style="32" customWidth="1"/>
    <col min="7" max="7" width="13.421875" style="32" customWidth="1"/>
    <col min="8" max="10" width="11.7109375" style="32" customWidth="1"/>
    <col min="11" max="11" width="13.00390625" style="32" customWidth="1"/>
    <col min="12" max="17" width="11.7109375" style="32" customWidth="1"/>
    <col min="18" max="16384" width="0" style="32" hidden="1" customWidth="1"/>
  </cols>
  <sheetData>
    <row r="1" spans="3:4" ht="9" customHeight="1">
      <c r="C1" s="33"/>
      <c r="D1" s="33"/>
    </row>
    <row r="2" spans="2:16" ht="12.75">
      <c r="B2" s="132" t="s">
        <v>122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2:16" ht="12.75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2:13" ht="12.75">
      <c r="B4" s="36"/>
      <c r="G4" s="36"/>
      <c r="L4" s="36"/>
      <c r="M4" s="36"/>
    </row>
    <row r="5" spans="2:13" ht="12.75">
      <c r="B5" s="36"/>
      <c r="G5" s="36"/>
      <c r="L5" s="36"/>
      <c r="M5" s="36"/>
    </row>
    <row r="7" spans="2:16" ht="12.75"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5"/>
    </row>
    <row r="8" spans="2:16" ht="12.75">
      <c r="B8" s="136"/>
      <c r="C8" s="137" t="s">
        <v>16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8"/>
    </row>
    <row r="9" spans="2:16" ht="12.75">
      <c r="B9" s="136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8"/>
    </row>
    <row r="10" spans="2:16" ht="12.75">
      <c r="B10" s="136"/>
      <c r="C10" s="140"/>
      <c r="D10" s="140"/>
      <c r="E10" s="140"/>
      <c r="L10" s="140"/>
      <c r="M10" s="140"/>
      <c r="N10" s="140"/>
      <c r="O10" s="140"/>
      <c r="P10" s="141"/>
    </row>
    <row r="11" spans="2:16" ht="14.25" customHeight="1">
      <c r="B11" s="136"/>
      <c r="C11" s="140"/>
      <c r="E11" s="84" t="s">
        <v>33</v>
      </c>
      <c r="F11" s="84"/>
      <c r="G11" s="84"/>
      <c r="H11" s="84"/>
      <c r="I11" s="84"/>
      <c r="J11" s="84"/>
      <c r="K11" s="84"/>
      <c r="L11" s="84"/>
      <c r="M11" s="142"/>
      <c r="N11" s="143" t="s">
        <v>34</v>
      </c>
      <c r="O11" s="143"/>
      <c r="P11" s="143"/>
    </row>
    <row r="12" spans="2:16" ht="16.5" customHeight="1">
      <c r="B12" s="136"/>
      <c r="C12" s="140"/>
      <c r="E12" s="144" t="s">
        <v>35</v>
      </c>
      <c r="F12" s="144"/>
      <c r="G12" s="144"/>
      <c r="H12" s="144"/>
      <c r="I12" s="144"/>
      <c r="J12" s="144"/>
      <c r="K12" s="144"/>
      <c r="L12" s="144"/>
      <c r="M12" s="145"/>
      <c r="N12" s="143"/>
      <c r="O12" s="143"/>
      <c r="P12" s="143"/>
    </row>
    <row r="13" spans="2:16" ht="11.25" customHeight="1">
      <c r="B13" s="136"/>
      <c r="E13" s="146" t="s">
        <v>36</v>
      </c>
      <c r="F13" s="146"/>
      <c r="G13" s="146" t="s">
        <v>37</v>
      </c>
      <c r="H13" s="146"/>
      <c r="I13" s="146"/>
      <c r="J13" s="146" t="s">
        <v>38</v>
      </c>
      <c r="K13" s="146"/>
      <c r="L13" s="146"/>
      <c r="M13" s="147"/>
      <c r="N13" s="143"/>
      <c r="O13" s="143"/>
      <c r="P13" s="143"/>
    </row>
    <row r="14" spans="2:16" ht="11.25" customHeight="1">
      <c r="B14" s="136"/>
      <c r="E14" s="146"/>
      <c r="F14" s="146"/>
      <c r="G14" s="146" t="s">
        <v>27</v>
      </c>
      <c r="H14" s="146" t="s">
        <v>39</v>
      </c>
      <c r="I14" s="146" t="s">
        <v>22</v>
      </c>
      <c r="J14" s="146" t="s">
        <v>27</v>
      </c>
      <c r="K14" s="146" t="s">
        <v>39</v>
      </c>
      <c r="L14" s="146" t="s">
        <v>22</v>
      </c>
      <c r="M14" s="148"/>
      <c r="O14" s="33"/>
      <c r="P14" s="138"/>
    </row>
    <row r="15" spans="2:16" ht="12" customHeight="1">
      <c r="B15" s="136"/>
      <c r="D15" s="149"/>
      <c r="E15" s="127" t="s">
        <v>40</v>
      </c>
      <c r="F15" s="127"/>
      <c r="G15" s="150">
        <f>+D39</f>
        <v>218.113152</v>
      </c>
      <c r="H15" s="150">
        <f>+E39</f>
        <v>146.12187999999998</v>
      </c>
      <c r="I15" s="151">
        <f>+H15/G15</f>
        <v>0.6699361256307917</v>
      </c>
      <c r="J15" s="150">
        <f aca="true" t="shared" si="0" ref="J15:K15">+G39</f>
        <v>163.317742</v>
      </c>
      <c r="K15" s="150">
        <f t="shared" si="0"/>
        <v>155.438227</v>
      </c>
      <c r="L15" s="151">
        <f aca="true" t="shared" si="1" ref="L15:L18">+K15/J15</f>
        <v>0.9517534659522785</v>
      </c>
      <c r="M15" s="97"/>
      <c r="N15" s="149"/>
      <c r="O15" s="152">
        <f>(I15-L15)*100</f>
        <v>-28.181734032148675</v>
      </c>
      <c r="P15" s="138"/>
    </row>
    <row r="16" spans="2:16" ht="12" customHeight="1">
      <c r="B16" s="136"/>
      <c r="C16" s="53"/>
      <c r="D16" s="149"/>
      <c r="E16" s="127" t="s">
        <v>41</v>
      </c>
      <c r="F16" s="127"/>
      <c r="G16" s="150">
        <f>D55</f>
        <v>178.805143</v>
      </c>
      <c r="H16" s="150">
        <f>E55</f>
        <v>138.301923</v>
      </c>
      <c r="I16" s="151">
        <f aca="true" t="shared" si="2" ref="I16:I18">+H16/G16</f>
        <v>0.7734784395994695</v>
      </c>
      <c r="J16" s="150">
        <f>G55</f>
        <v>164.814855</v>
      </c>
      <c r="K16" s="150">
        <f>H55</f>
        <v>148.992918</v>
      </c>
      <c r="L16" s="151">
        <f t="shared" si="1"/>
        <v>0.9040017539681118</v>
      </c>
      <c r="M16" s="97"/>
      <c r="N16" s="149"/>
      <c r="O16" s="152">
        <f>(I16-L16)*100</f>
        <v>-13.052331436864229</v>
      </c>
      <c r="P16" s="138"/>
    </row>
    <row r="17" spans="2:16" ht="12" customHeight="1">
      <c r="B17" s="136"/>
      <c r="D17" s="149"/>
      <c r="E17" s="127" t="s">
        <v>42</v>
      </c>
      <c r="F17" s="127"/>
      <c r="G17" s="114">
        <f>D71</f>
        <v>381.78772899999996</v>
      </c>
      <c r="H17" s="114">
        <f>E71</f>
        <v>183.525317</v>
      </c>
      <c r="I17" s="151">
        <f t="shared" si="2"/>
        <v>0.48069988388757257</v>
      </c>
      <c r="J17" s="114">
        <f>G71</f>
        <v>296.378831</v>
      </c>
      <c r="K17" s="114">
        <f>H71</f>
        <v>158.73357499999997</v>
      </c>
      <c r="L17" s="151">
        <f t="shared" si="1"/>
        <v>0.5355766282781511</v>
      </c>
      <c r="M17" s="97"/>
      <c r="N17" s="149"/>
      <c r="O17" s="152">
        <f>(I17-L17)*100</f>
        <v>-5.487674439057855</v>
      </c>
      <c r="P17" s="138"/>
    </row>
    <row r="18" spans="2:16" ht="12" customHeight="1">
      <c r="B18" s="136"/>
      <c r="D18" s="149"/>
      <c r="E18" s="153" t="s">
        <v>43</v>
      </c>
      <c r="F18" s="153"/>
      <c r="G18" s="154">
        <f>SUM(G15:G17)</f>
        <v>778.706024</v>
      </c>
      <c r="H18" s="154">
        <f>SUM(H15:H17)</f>
        <v>467.94911999999994</v>
      </c>
      <c r="I18" s="151">
        <f t="shared" si="2"/>
        <v>0.6009316809908227</v>
      </c>
      <c r="J18" s="154">
        <f>SUM(J15:J17)</f>
        <v>624.511428</v>
      </c>
      <c r="K18" s="154">
        <f>SUM(K15:K17)</f>
        <v>463.16472</v>
      </c>
      <c r="L18" s="151">
        <f t="shared" si="1"/>
        <v>0.7416433058451574</v>
      </c>
      <c r="M18" s="101"/>
      <c r="N18" s="155"/>
      <c r="O18" s="152">
        <f>(I18-L18)*100</f>
        <v>-14.071162485433463</v>
      </c>
      <c r="P18" s="138"/>
    </row>
    <row r="19" spans="2:16" ht="12" customHeight="1">
      <c r="B19" s="136"/>
      <c r="E19" s="156" t="s">
        <v>77</v>
      </c>
      <c r="F19" s="75"/>
      <c r="G19" s="75"/>
      <c r="H19" s="75"/>
      <c r="I19" s="75"/>
      <c r="J19" s="75"/>
      <c r="K19" s="75"/>
      <c r="L19" s="75"/>
      <c r="M19" s="157"/>
      <c r="N19" s="104"/>
      <c r="O19" s="33"/>
      <c r="P19" s="138"/>
    </row>
    <row r="20" spans="2:16" ht="12" customHeight="1">
      <c r="B20" s="136"/>
      <c r="E20" s="158" t="s">
        <v>30</v>
      </c>
      <c r="F20" s="159"/>
      <c r="G20" s="159"/>
      <c r="H20" s="160"/>
      <c r="I20" s="159"/>
      <c r="J20" s="159"/>
      <c r="K20" s="159"/>
      <c r="L20" s="159"/>
      <c r="M20" s="161"/>
      <c r="N20" s="104"/>
      <c r="O20" s="33"/>
      <c r="P20" s="138"/>
    </row>
    <row r="21" spans="2:16" ht="12" customHeight="1">
      <c r="B21" s="136"/>
      <c r="E21" s="162"/>
      <c r="F21" s="159"/>
      <c r="G21" s="159"/>
      <c r="H21" s="160"/>
      <c r="I21" s="159"/>
      <c r="J21" s="159"/>
      <c r="K21" s="159"/>
      <c r="L21" s="159"/>
      <c r="M21" s="161"/>
      <c r="N21" s="104"/>
      <c r="O21" s="33"/>
      <c r="P21" s="138"/>
    </row>
    <row r="22" spans="2:16" ht="12" customHeight="1">
      <c r="B22" s="136"/>
      <c r="C22" s="155"/>
      <c r="E22" s="162"/>
      <c r="F22" s="159"/>
      <c r="G22" s="159"/>
      <c r="H22" s="160"/>
      <c r="I22" s="159"/>
      <c r="J22" s="159"/>
      <c r="K22" s="159"/>
      <c r="L22" s="159"/>
      <c r="M22" s="161"/>
      <c r="N22" s="104"/>
      <c r="O22" s="33"/>
      <c r="P22" s="138"/>
    </row>
    <row r="23" spans="2:16" ht="12" customHeight="1">
      <c r="B23" s="136"/>
      <c r="C23" s="155" t="s">
        <v>78</v>
      </c>
      <c r="E23" s="162"/>
      <c r="F23" s="159"/>
      <c r="G23" s="159"/>
      <c r="H23" s="160"/>
      <c r="I23" s="159"/>
      <c r="J23" s="159"/>
      <c r="K23" s="159"/>
      <c r="L23" s="159"/>
      <c r="M23" s="161"/>
      <c r="N23" s="104"/>
      <c r="O23" s="33"/>
      <c r="P23" s="138"/>
    </row>
    <row r="24" spans="2:16" ht="12" customHeight="1">
      <c r="B24" s="136"/>
      <c r="C24" s="155"/>
      <c r="E24" s="162"/>
      <c r="F24" s="159"/>
      <c r="G24" s="159"/>
      <c r="H24" s="160"/>
      <c r="I24" s="159"/>
      <c r="J24" s="159"/>
      <c r="K24" s="159"/>
      <c r="L24" s="159"/>
      <c r="M24" s="161"/>
      <c r="N24" s="104"/>
      <c r="O24" s="33"/>
      <c r="P24" s="138"/>
    </row>
    <row r="25" spans="2:16" ht="12" customHeight="1">
      <c r="B25" s="136"/>
      <c r="C25" s="155" t="s">
        <v>40</v>
      </c>
      <c r="E25" s="162"/>
      <c r="F25" s="159"/>
      <c r="G25" s="159"/>
      <c r="H25" s="160"/>
      <c r="I25" s="159"/>
      <c r="J25" s="159"/>
      <c r="K25" s="159"/>
      <c r="L25" s="159"/>
      <c r="M25" s="161"/>
      <c r="N25" s="104"/>
      <c r="O25" s="33"/>
      <c r="P25" s="138"/>
    </row>
    <row r="26" spans="2:16" ht="12" customHeight="1">
      <c r="B26" s="136"/>
      <c r="E26" s="162"/>
      <c r="F26" s="159"/>
      <c r="G26" s="159"/>
      <c r="H26" s="160"/>
      <c r="I26" s="159"/>
      <c r="J26" s="159"/>
      <c r="K26" s="159"/>
      <c r="L26" s="159"/>
      <c r="M26" s="161"/>
      <c r="N26" s="104"/>
      <c r="O26" s="33"/>
      <c r="P26" s="138"/>
    </row>
    <row r="27" spans="2:16" ht="12" customHeight="1">
      <c r="B27" s="136"/>
      <c r="C27" s="110" t="s">
        <v>45</v>
      </c>
      <c r="D27" s="110" t="s">
        <v>46</v>
      </c>
      <c r="E27" s="111" t="s">
        <v>47</v>
      </c>
      <c r="F27" s="110" t="s">
        <v>48</v>
      </c>
      <c r="G27" s="112" t="s">
        <v>49</v>
      </c>
      <c r="H27" s="112" t="s">
        <v>50</v>
      </c>
      <c r="I27" s="110" t="s">
        <v>48</v>
      </c>
      <c r="J27" s="159"/>
      <c r="K27" s="159"/>
      <c r="L27" s="159"/>
      <c r="M27" s="161"/>
      <c r="N27" s="104"/>
      <c r="O27" s="33"/>
      <c r="P27" s="138"/>
    </row>
    <row r="28" spans="2:16" ht="12" customHeight="1">
      <c r="B28" s="136"/>
      <c r="C28" s="113" t="s">
        <v>59</v>
      </c>
      <c r="D28" s="114">
        <v>1.140253</v>
      </c>
      <c r="E28" s="115">
        <v>0.027286</v>
      </c>
      <c r="F28" s="116">
        <f>+E28/D28</f>
        <v>0.02392977698808949</v>
      </c>
      <c r="G28" s="117">
        <v>0.022943</v>
      </c>
      <c r="H28" s="117">
        <v>0.02054</v>
      </c>
      <c r="I28" s="116">
        <f aca="true" t="shared" si="3" ref="I28:I39">+H28/G28</f>
        <v>0.8952621714684217</v>
      </c>
      <c r="J28" s="159"/>
      <c r="K28" s="159"/>
      <c r="L28" s="159"/>
      <c r="M28" s="161"/>
      <c r="N28" s="104"/>
      <c r="O28" s="33"/>
      <c r="P28" s="138"/>
    </row>
    <row r="29" spans="2:16" ht="12" customHeight="1">
      <c r="B29" s="136"/>
      <c r="C29" s="113" t="s">
        <v>79</v>
      </c>
      <c r="D29" s="114">
        <v>2.999344</v>
      </c>
      <c r="E29" s="115">
        <v>2.443132</v>
      </c>
      <c r="F29" s="116">
        <f aca="true" t="shared" si="4" ref="F29:F39">+E29/D29</f>
        <v>0.8145554494582815</v>
      </c>
      <c r="G29" s="117">
        <v>0</v>
      </c>
      <c r="H29" s="117">
        <v>0</v>
      </c>
      <c r="I29" s="116" t="e">
        <f t="shared" si="3"/>
        <v>#DIV/0!</v>
      </c>
      <c r="J29" s="159"/>
      <c r="K29" s="159"/>
      <c r="L29" s="159"/>
      <c r="M29" s="161"/>
      <c r="N29" s="104"/>
      <c r="O29" s="33"/>
      <c r="P29" s="138"/>
    </row>
    <row r="30" spans="2:16" ht="12" customHeight="1">
      <c r="B30" s="136"/>
      <c r="C30" s="113" t="s">
        <v>57</v>
      </c>
      <c r="D30" s="114">
        <v>2.92847</v>
      </c>
      <c r="E30" s="115">
        <v>1.282077</v>
      </c>
      <c r="F30" s="116">
        <f t="shared" si="4"/>
        <v>0.43779755298842055</v>
      </c>
      <c r="G30" s="117">
        <v>7.852652</v>
      </c>
      <c r="H30" s="117">
        <v>7.116362</v>
      </c>
      <c r="I30" s="116">
        <f t="shared" si="3"/>
        <v>0.906236771984802</v>
      </c>
      <c r="J30" s="159"/>
      <c r="K30" s="159"/>
      <c r="L30" s="159"/>
      <c r="M30" s="161"/>
      <c r="N30" s="104"/>
      <c r="O30" s="33"/>
      <c r="P30" s="138"/>
    </row>
    <row r="31" spans="2:16" ht="12" customHeight="1">
      <c r="B31" s="136"/>
      <c r="C31" s="113" t="s">
        <v>84</v>
      </c>
      <c r="D31" s="114">
        <v>0.236548</v>
      </c>
      <c r="E31" s="115">
        <v>0.023973</v>
      </c>
      <c r="F31" s="116">
        <f t="shared" si="4"/>
        <v>0.10134518152763922</v>
      </c>
      <c r="G31" s="117">
        <v>0</v>
      </c>
      <c r="H31" s="117">
        <v>0</v>
      </c>
      <c r="I31" s="116" t="e">
        <f t="shared" si="3"/>
        <v>#DIV/0!</v>
      </c>
      <c r="J31" s="159"/>
      <c r="K31" s="159"/>
      <c r="L31" s="159"/>
      <c r="M31" s="161"/>
      <c r="N31" s="104"/>
      <c r="O31" s="33"/>
      <c r="P31" s="138"/>
    </row>
    <row r="32" spans="2:16" ht="12" customHeight="1">
      <c r="B32" s="136"/>
      <c r="C32" s="113" t="s">
        <v>54</v>
      </c>
      <c r="D32" s="114">
        <v>2.11841</v>
      </c>
      <c r="E32" s="115">
        <v>0.6328750000000001</v>
      </c>
      <c r="F32" s="116">
        <f t="shared" si="4"/>
        <v>0.2987500059006519</v>
      </c>
      <c r="G32" s="117">
        <v>2.163934</v>
      </c>
      <c r="H32" s="117">
        <v>1.880641</v>
      </c>
      <c r="I32" s="116">
        <f t="shared" si="3"/>
        <v>0.8690842696681138</v>
      </c>
      <c r="J32" s="159"/>
      <c r="K32" s="159"/>
      <c r="L32" s="159"/>
      <c r="M32" s="161"/>
      <c r="N32" s="104"/>
      <c r="O32" s="33"/>
      <c r="P32" s="138"/>
    </row>
    <row r="33" spans="2:16" ht="12" customHeight="1">
      <c r="B33" s="136"/>
      <c r="C33" s="113" t="s">
        <v>81</v>
      </c>
      <c r="D33" s="114">
        <v>3.652438</v>
      </c>
      <c r="E33" s="115">
        <v>1.661767</v>
      </c>
      <c r="F33" s="116">
        <f t="shared" si="4"/>
        <v>0.45497473194616855</v>
      </c>
      <c r="G33" s="117">
        <v>4.257234</v>
      </c>
      <c r="H33" s="117">
        <v>3.925195</v>
      </c>
      <c r="I33" s="116">
        <f t="shared" si="3"/>
        <v>0.9220059315508613</v>
      </c>
      <c r="J33" s="159"/>
      <c r="K33" s="159"/>
      <c r="L33" s="159"/>
      <c r="M33" s="161"/>
      <c r="N33" s="104"/>
      <c r="O33" s="33"/>
      <c r="P33" s="138"/>
    </row>
    <row r="34" spans="2:16" ht="12" customHeight="1">
      <c r="B34" s="136"/>
      <c r="C34" s="113" t="s">
        <v>83</v>
      </c>
      <c r="D34" s="114">
        <v>3.906128</v>
      </c>
      <c r="E34" s="115">
        <v>0.335614</v>
      </c>
      <c r="F34" s="116">
        <f t="shared" si="4"/>
        <v>0.08591986744930019</v>
      </c>
      <c r="G34" s="117">
        <v>1.777926</v>
      </c>
      <c r="H34" s="117">
        <v>1.728129</v>
      </c>
      <c r="I34" s="116">
        <f t="shared" si="3"/>
        <v>0.9719915227067943</v>
      </c>
      <c r="J34" s="159"/>
      <c r="K34" s="159"/>
      <c r="L34" s="159"/>
      <c r="M34" s="161"/>
      <c r="N34" s="104"/>
      <c r="O34" s="33"/>
      <c r="P34" s="138"/>
    </row>
    <row r="35" spans="2:16" ht="12" customHeight="1">
      <c r="B35" s="136"/>
      <c r="C35" s="113" t="s">
        <v>51</v>
      </c>
      <c r="D35" s="114">
        <v>129.653725</v>
      </c>
      <c r="E35" s="115">
        <v>78.666243</v>
      </c>
      <c r="F35" s="116">
        <f t="shared" si="4"/>
        <v>0.6067410944035737</v>
      </c>
      <c r="G35" s="117">
        <v>82.063736</v>
      </c>
      <c r="H35" s="117">
        <v>78.816414</v>
      </c>
      <c r="I35" s="116">
        <f t="shared" si="3"/>
        <v>0.960429269269437</v>
      </c>
      <c r="J35" s="159"/>
      <c r="K35" s="159"/>
      <c r="L35" s="159"/>
      <c r="M35" s="161"/>
      <c r="N35" s="104"/>
      <c r="O35" s="33"/>
      <c r="P35" s="138"/>
    </row>
    <row r="36" spans="2:16" ht="12" customHeight="1">
      <c r="B36" s="136"/>
      <c r="C36" s="113" t="s">
        <v>52</v>
      </c>
      <c r="D36" s="114">
        <v>36.72617</v>
      </c>
      <c r="E36" s="115">
        <v>31.363137</v>
      </c>
      <c r="F36" s="116">
        <f t="shared" si="4"/>
        <v>0.8539724398160765</v>
      </c>
      <c r="G36" s="117">
        <v>10.311233</v>
      </c>
      <c r="H36" s="117">
        <v>10.209854</v>
      </c>
      <c r="I36" s="116">
        <f t="shared" si="3"/>
        <v>0.9901681011378561</v>
      </c>
      <c r="J36" s="159"/>
      <c r="K36" s="159"/>
      <c r="L36" s="159"/>
      <c r="M36" s="161"/>
      <c r="N36" s="104"/>
      <c r="O36" s="33"/>
      <c r="P36" s="138"/>
    </row>
    <row r="37" spans="2:16" ht="12" customHeight="1">
      <c r="B37" s="136"/>
      <c r="C37" s="113" t="s">
        <v>55</v>
      </c>
      <c r="D37" s="114">
        <v>0.7157370000000001</v>
      </c>
      <c r="E37" s="115">
        <v>0.6951170000000001</v>
      </c>
      <c r="F37" s="116">
        <f t="shared" si="4"/>
        <v>0.9711905350708431</v>
      </c>
      <c r="G37" s="117">
        <v>1.247089</v>
      </c>
      <c r="H37" s="117">
        <v>1.027621</v>
      </c>
      <c r="I37" s="116">
        <f t="shared" si="3"/>
        <v>0.8240157679203328</v>
      </c>
      <c r="J37" s="159"/>
      <c r="K37" s="159"/>
      <c r="L37" s="159"/>
      <c r="M37" s="161"/>
      <c r="N37" s="104"/>
      <c r="O37" s="33"/>
      <c r="P37" s="138"/>
    </row>
    <row r="38" spans="2:16" ht="12" customHeight="1">
      <c r="B38" s="136"/>
      <c r="C38" s="113" t="s">
        <v>61</v>
      </c>
      <c r="D38" s="114">
        <v>34.035929</v>
      </c>
      <c r="E38" s="115">
        <v>28.990659</v>
      </c>
      <c r="F38" s="116">
        <f t="shared" si="4"/>
        <v>0.8517663496124933</v>
      </c>
      <c r="G38" s="117">
        <v>53.620995</v>
      </c>
      <c r="H38" s="117">
        <v>50.713471</v>
      </c>
      <c r="I38" s="116">
        <f t="shared" si="3"/>
        <v>0.9457763885209515</v>
      </c>
      <c r="J38" s="159"/>
      <c r="K38" s="159"/>
      <c r="L38" s="159"/>
      <c r="M38" s="161"/>
      <c r="N38" s="104"/>
      <c r="O38" s="33"/>
      <c r="P38" s="138"/>
    </row>
    <row r="39" spans="2:16" ht="12" customHeight="1">
      <c r="B39" s="136"/>
      <c r="C39" s="123" t="s">
        <v>43</v>
      </c>
      <c r="D39" s="114">
        <f aca="true" t="shared" si="5" ref="D39:E39">SUM(D28:D38)</f>
        <v>218.113152</v>
      </c>
      <c r="E39" s="115">
        <f t="shared" si="5"/>
        <v>146.12187999999998</v>
      </c>
      <c r="F39" s="116">
        <f t="shared" si="4"/>
        <v>0.6699361256307917</v>
      </c>
      <c r="G39" s="117">
        <f aca="true" t="shared" si="6" ref="G39:H39">SUM(G28:G38)</f>
        <v>163.317742</v>
      </c>
      <c r="H39" s="117">
        <f t="shared" si="6"/>
        <v>155.438227</v>
      </c>
      <c r="I39" s="116">
        <f t="shared" si="3"/>
        <v>0.9517534659522785</v>
      </c>
      <c r="J39" s="159"/>
      <c r="K39" s="159"/>
      <c r="L39" s="159"/>
      <c r="M39" s="161"/>
      <c r="N39" s="104"/>
      <c r="O39" s="33"/>
      <c r="P39" s="138"/>
    </row>
    <row r="40" spans="2:16" ht="12" customHeight="1">
      <c r="B40" s="136"/>
      <c r="E40" s="162"/>
      <c r="G40" s="159"/>
      <c r="H40" s="159"/>
      <c r="I40" s="159"/>
      <c r="J40" s="159"/>
      <c r="K40" s="159"/>
      <c r="L40" s="159"/>
      <c r="M40" s="161"/>
      <c r="N40" s="104"/>
      <c r="O40" s="33"/>
      <c r="P40" s="138"/>
    </row>
    <row r="41" spans="2:16" ht="12" customHeight="1">
      <c r="B41" s="136"/>
      <c r="C41" s="155" t="s">
        <v>41</v>
      </c>
      <c r="E41" s="162"/>
      <c r="G41" s="159"/>
      <c r="H41" s="159"/>
      <c r="I41" s="159"/>
      <c r="J41" s="159"/>
      <c r="K41" s="159"/>
      <c r="L41" s="159"/>
      <c r="M41" s="161"/>
      <c r="N41" s="104"/>
      <c r="O41" s="33"/>
      <c r="P41" s="138"/>
    </row>
    <row r="42" spans="2:16" ht="12" customHeight="1">
      <c r="B42" s="136"/>
      <c r="E42" s="162"/>
      <c r="G42" s="159"/>
      <c r="H42" s="159"/>
      <c r="I42" s="159"/>
      <c r="J42" s="159"/>
      <c r="K42" s="159"/>
      <c r="L42" s="159"/>
      <c r="M42" s="161"/>
      <c r="N42" s="104"/>
      <c r="O42" s="33"/>
      <c r="P42" s="138"/>
    </row>
    <row r="43" spans="2:16" ht="12" customHeight="1">
      <c r="B43" s="136"/>
      <c r="C43" s="110" t="s">
        <v>45</v>
      </c>
      <c r="D43" s="110" t="s">
        <v>46</v>
      </c>
      <c r="E43" s="111" t="s">
        <v>47</v>
      </c>
      <c r="F43" s="110" t="s">
        <v>48</v>
      </c>
      <c r="G43" s="112" t="s">
        <v>49</v>
      </c>
      <c r="H43" s="112" t="s">
        <v>50</v>
      </c>
      <c r="I43" s="110" t="s">
        <v>48</v>
      </c>
      <c r="J43" s="159"/>
      <c r="K43" s="159"/>
      <c r="L43" s="159"/>
      <c r="M43" s="161"/>
      <c r="N43" s="104"/>
      <c r="O43" s="33"/>
      <c r="P43" s="138"/>
    </row>
    <row r="44" spans="2:16" ht="12" customHeight="1">
      <c r="B44" s="136"/>
      <c r="C44" s="113" t="s">
        <v>59</v>
      </c>
      <c r="D44" s="114">
        <v>6.077183</v>
      </c>
      <c r="E44" s="115">
        <v>3.822769</v>
      </c>
      <c r="F44" s="116">
        <f aca="true" t="shared" si="7" ref="F44:F55">+E44/D44</f>
        <v>0.6290363479263337</v>
      </c>
      <c r="G44" s="117">
        <v>4.858151</v>
      </c>
      <c r="H44" s="117">
        <v>4.555979</v>
      </c>
      <c r="I44" s="116">
        <f aca="true" t="shared" si="8" ref="I44:I55">+H44/G44</f>
        <v>0.9378010275925963</v>
      </c>
      <c r="J44" s="159"/>
      <c r="K44" s="159"/>
      <c r="L44" s="159"/>
      <c r="M44" s="161"/>
      <c r="N44" s="104"/>
      <c r="O44" s="33"/>
      <c r="P44" s="138"/>
    </row>
    <row r="45" spans="2:16" ht="12" customHeight="1">
      <c r="B45" s="136"/>
      <c r="C45" s="113" t="s">
        <v>60</v>
      </c>
      <c r="D45" s="114">
        <v>0.6799660000000001</v>
      </c>
      <c r="E45" s="115">
        <v>0.6726970000000001</v>
      </c>
      <c r="F45" s="116">
        <f t="shared" si="7"/>
        <v>0.9893097596056274</v>
      </c>
      <c r="G45" s="117">
        <v>0.6467430000000001</v>
      </c>
      <c r="H45" s="117">
        <v>0.64224</v>
      </c>
      <c r="I45" s="116">
        <f t="shared" si="8"/>
        <v>0.9930374198097235</v>
      </c>
      <c r="J45" s="159"/>
      <c r="K45" s="159"/>
      <c r="L45" s="159"/>
      <c r="M45" s="161"/>
      <c r="N45" s="104"/>
      <c r="O45" s="33"/>
      <c r="P45" s="138"/>
    </row>
    <row r="46" spans="2:16" ht="12" customHeight="1">
      <c r="B46" s="136"/>
      <c r="C46" s="113" t="s">
        <v>84</v>
      </c>
      <c r="D46" s="114">
        <v>0.23802800000000002</v>
      </c>
      <c r="E46" s="115">
        <v>0.19324000000000002</v>
      </c>
      <c r="F46" s="116">
        <f t="shared" si="7"/>
        <v>0.8118372628430269</v>
      </c>
      <c r="G46" s="117">
        <v>2.68514</v>
      </c>
      <c r="H46" s="117">
        <v>2.685136</v>
      </c>
      <c r="I46" s="116">
        <f t="shared" si="8"/>
        <v>0.9999985103197598</v>
      </c>
      <c r="J46" s="159"/>
      <c r="K46" s="159"/>
      <c r="L46" s="159"/>
      <c r="M46" s="161"/>
      <c r="N46" s="104"/>
      <c r="O46" s="33"/>
      <c r="P46" s="138"/>
    </row>
    <row r="47" spans="2:16" ht="12" customHeight="1">
      <c r="B47" s="136"/>
      <c r="C47" s="113" t="s">
        <v>80</v>
      </c>
      <c r="D47" s="114">
        <v>2.038533</v>
      </c>
      <c r="E47" s="115">
        <v>1.5161319999999998</v>
      </c>
      <c r="F47" s="116">
        <f t="shared" si="7"/>
        <v>0.7437367950383926</v>
      </c>
      <c r="G47" s="117">
        <v>1.195347</v>
      </c>
      <c r="H47" s="117">
        <v>1.184099</v>
      </c>
      <c r="I47" s="116">
        <f t="shared" si="8"/>
        <v>0.9905901800899656</v>
      </c>
      <c r="J47" s="159"/>
      <c r="K47" s="159"/>
      <c r="L47" s="159"/>
      <c r="M47" s="161"/>
      <c r="N47" s="104"/>
      <c r="O47" s="33"/>
      <c r="P47" s="138"/>
    </row>
    <row r="48" spans="2:16" ht="12" customHeight="1">
      <c r="B48" s="136"/>
      <c r="C48" s="113" t="s">
        <v>54</v>
      </c>
      <c r="D48" s="114">
        <v>71.843658</v>
      </c>
      <c r="E48" s="115">
        <v>55.206678</v>
      </c>
      <c r="F48" s="116">
        <f t="shared" si="7"/>
        <v>0.7684279940200148</v>
      </c>
      <c r="G48" s="117">
        <v>61.61078</v>
      </c>
      <c r="H48" s="117">
        <v>57.587855</v>
      </c>
      <c r="I48" s="116">
        <f t="shared" si="8"/>
        <v>0.9347042027385467</v>
      </c>
      <c r="J48" s="159"/>
      <c r="K48" s="159"/>
      <c r="L48" s="159"/>
      <c r="M48" s="161"/>
      <c r="N48" s="104"/>
      <c r="O48" s="33"/>
      <c r="P48" s="138"/>
    </row>
    <row r="49" spans="2:16" ht="12" customHeight="1">
      <c r="B49" s="136"/>
      <c r="C49" s="113" t="s">
        <v>81</v>
      </c>
      <c r="D49" s="114">
        <v>0.7470340000000001</v>
      </c>
      <c r="E49" s="115">
        <v>0.626008</v>
      </c>
      <c r="F49" s="116">
        <f t="shared" si="7"/>
        <v>0.8379913096324932</v>
      </c>
      <c r="G49" s="117">
        <v>0.526371</v>
      </c>
      <c r="H49" s="117">
        <v>0.525872</v>
      </c>
      <c r="I49" s="116">
        <f t="shared" si="8"/>
        <v>0.9990519994452581</v>
      </c>
      <c r="J49" s="159"/>
      <c r="K49" s="159"/>
      <c r="L49" s="159"/>
      <c r="M49" s="161"/>
      <c r="N49" s="104"/>
      <c r="O49" s="33"/>
      <c r="P49" s="138"/>
    </row>
    <row r="50" spans="2:16" ht="12" customHeight="1">
      <c r="B50" s="136"/>
      <c r="C50" s="113" t="s">
        <v>64</v>
      </c>
      <c r="D50" s="114">
        <v>2.218372</v>
      </c>
      <c r="E50" s="115">
        <v>1.406464</v>
      </c>
      <c r="F50" s="116">
        <f t="shared" si="7"/>
        <v>0.6340072810150867</v>
      </c>
      <c r="G50" s="117">
        <v>5.57237</v>
      </c>
      <c r="H50" s="117">
        <v>5.210007</v>
      </c>
      <c r="I50" s="116">
        <f t="shared" si="8"/>
        <v>0.9349714753327578</v>
      </c>
      <c r="J50" s="159"/>
      <c r="K50" s="159"/>
      <c r="L50" s="159"/>
      <c r="M50" s="161"/>
      <c r="N50" s="104"/>
      <c r="O50" s="33"/>
      <c r="P50" s="138"/>
    </row>
    <row r="51" spans="2:16" ht="12" customHeight="1">
      <c r="B51" s="136"/>
      <c r="C51" s="113" t="s">
        <v>51</v>
      </c>
      <c r="D51" s="114">
        <v>12.778466</v>
      </c>
      <c r="E51" s="115">
        <v>8.478943</v>
      </c>
      <c r="F51" s="116">
        <f t="shared" si="7"/>
        <v>0.6635337136711088</v>
      </c>
      <c r="G51" s="117">
        <v>10.586309</v>
      </c>
      <c r="H51" s="117">
        <v>9.20755</v>
      </c>
      <c r="I51" s="116">
        <f t="shared" si="8"/>
        <v>0.8697601779808241</v>
      </c>
      <c r="J51" s="159"/>
      <c r="K51" s="159"/>
      <c r="L51" s="159"/>
      <c r="M51" s="161"/>
      <c r="N51" s="104"/>
      <c r="O51" s="33"/>
      <c r="P51" s="138"/>
    </row>
    <row r="52" spans="2:16" ht="12" customHeight="1">
      <c r="B52" s="136"/>
      <c r="C52" s="113" t="s">
        <v>52</v>
      </c>
      <c r="D52" s="114">
        <v>0.25025200000000003</v>
      </c>
      <c r="E52" s="115">
        <v>0.138906</v>
      </c>
      <c r="F52" s="116">
        <f t="shared" si="7"/>
        <v>0.555064494989051</v>
      </c>
      <c r="G52" s="117">
        <v>0</v>
      </c>
      <c r="H52" s="117">
        <v>0</v>
      </c>
      <c r="I52" s="116" t="e">
        <f t="shared" si="8"/>
        <v>#DIV/0!</v>
      </c>
      <c r="J52" s="159"/>
      <c r="K52" s="159"/>
      <c r="L52" s="159"/>
      <c r="M52" s="161"/>
      <c r="N52" s="104"/>
      <c r="O52" s="33"/>
      <c r="P52" s="138"/>
    </row>
    <row r="53" spans="2:16" ht="12" customHeight="1">
      <c r="B53" s="136"/>
      <c r="C53" s="113" t="s">
        <v>63</v>
      </c>
      <c r="D53" s="114">
        <v>0.123605</v>
      </c>
      <c r="E53" s="115">
        <v>0.064667</v>
      </c>
      <c r="F53" s="116">
        <f t="shared" si="7"/>
        <v>0.5231746288580559</v>
      </c>
      <c r="G53" s="117">
        <v>0.274855</v>
      </c>
      <c r="H53" s="117">
        <v>0.222611</v>
      </c>
      <c r="I53" s="116">
        <f t="shared" si="8"/>
        <v>0.8099215950228302</v>
      </c>
      <c r="J53" s="159"/>
      <c r="K53" s="159"/>
      <c r="L53" s="159"/>
      <c r="M53" s="161"/>
      <c r="N53" s="104"/>
      <c r="O53" s="33"/>
      <c r="P53" s="138"/>
    </row>
    <row r="54" spans="2:16" ht="12" customHeight="1">
      <c r="B54" s="136"/>
      <c r="C54" s="113" t="s">
        <v>61</v>
      </c>
      <c r="D54" s="114">
        <v>81.810046</v>
      </c>
      <c r="E54" s="115">
        <v>66.175419</v>
      </c>
      <c r="F54" s="116">
        <f t="shared" si="7"/>
        <v>0.8088911110012089</v>
      </c>
      <c r="G54" s="117">
        <v>76.858789</v>
      </c>
      <c r="H54" s="117">
        <v>67.171569</v>
      </c>
      <c r="I54" s="116">
        <f t="shared" si="8"/>
        <v>0.873960803623903</v>
      </c>
      <c r="J54" s="159"/>
      <c r="K54" s="159"/>
      <c r="L54" s="159"/>
      <c r="M54" s="161"/>
      <c r="N54" s="104"/>
      <c r="O54" s="33"/>
      <c r="P54" s="138"/>
    </row>
    <row r="55" spans="2:16" ht="12" customHeight="1">
      <c r="B55" s="136"/>
      <c r="C55" s="123" t="s">
        <v>43</v>
      </c>
      <c r="D55" s="114">
        <f aca="true" t="shared" si="9" ref="D55:E55">SUM(D44:D54)</f>
        <v>178.805143</v>
      </c>
      <c r="E55" s="115">
        <f t="shared" si="9"/>
        <v>138.301923</v>
      </c>
      <c r="F55" s="116">
        <f t="shared" si="7"/>
        <v>0.7734784395994695</v>
      </c>
      <c r="G55" s="117">
        <f aca="true" t="shared" si="10" ref="G55:H55">SUM(G44:G54)</f>
        <v>164.814855</v>
      </c>
      <c r="H55" s="117">
        <f t="shared" si="10"/>
        <v>148.992918</v>
      </c>
      <c r="I55" s="116">
        <f t="shared" si="8"/>
        <v>0.9040017539681118</v>
      </c>
      <c r="J55" s="159"/>
      <c r="K55" s="159"/>
      <c r="L55" s="159"/>
      <c r="M55" s="161"/>
      <c r="N55" s="104"/>
      <c r="O55" s="33"/>
      <c r="P55" s="138"/>
    </row>
    <row r="56" spans="2:16" ht="12" customHeight="1">
      <c r="B56" s="136"/>
      <c r="E56" s="162"/>
      <c r="G56" s="159"/>
      <c r="H56" s="159"/>
      <c r="I56" s="159"/>
      <c r="J56" s="159"/>
      <c r="K56" s="159"/>
      <c r="L56" s="159"/>
      <c r="M56" s="161"/>
      <c r="N56" s="104"/>
      <c r="O56" s="33"/>
      <c r="P56" s="138"/>
    </row>
    <row r="57" spans="2:16" ht="12" customHeight="1">
      <c r="B57" s="136"/>
      <c r="C57" s="155" t="s">
        <v>65</v>
      </c>
      <c r="E57" s="162"/>
      <c r="G57" s="159"/>
      <c r="H57" s="159"/>
      <c r="I57" s="159"/>
      <c r="J57" s="159"/>
      <c r="K57" s="159"/>
      <c r="L57" s="159"/>
      <c r="M57" s="161"/>
      <c r="N57" s="104"/>
      <c r="O57" s="33"/>
      <c r="P57" s="138"/>
    </row>
    <row r="58" spans="2:16" ht="12" customHeight="1">
      <c r="B58" s="136"/>
      <c r="E58" s="162"/>
      <c r="G58" s="159"/>
      <c r="H58" s="159"/>
      <c r="I58" s="159"/>
      <c r="J58" s="159"/>
      <c r="K58" s="159"/>
      <c r="L58" s="159"/>
      <c r="M58" s="161"/>
      <c r="N58" s="104"/>
      <c r="O58" s="33"/>
      <c r="P58" s="138"/>
    </row>
    <row r="59" spans="2:16" ht="12" customHeight="1">
      <c r="B59" s="136"/>
      <c r="C59" s="110" t="s">
        <v>45</v>
      </c>
      <c r="D59" s="110" t="s">
        <v>46</v>
      </c>
      <c r="E59" s="111" t="s">
        <v>47</v>
      </c>
      <c r="F59" s="110" t="s">
        <v>48</v>
      </c>
      <c r="G59" s="112" t="s">
        <v>49</v>
      </c>
      <c r="H59" s="112" t="s">
        <v>50</v>
      </c>
      <c r="I59" s="110" t="s">
        <v>48</v>
      </c>
      <c r="J59" s="159"/>
      <c r="K59" s="159"/>
      <c r="L59" s="159"/>
      <c r="M59" s="161"/>
      <c r="N59" s="104"/>
      <c r="O59" s="33"/>
      <c r="P59" s="138"/>
    </row>
    <row r="60" spans="2:16" ht="12" customHeight="1">
      <c r="B60" s="136"/>
      <c r="C60" s="113" t="s">
        <v>59</v>
      </c>
      <c r="D60" s="114">
        <v>26.311458</v>
      </c>
      <c r="E60" s="115">
        <v>16.234368</v>
      </c>
      <c r="F60" s="116">
        <f aca="true" t="shared" si="11" ref="F60:F71">+E60/D60</f>
        <v>0.6170075409732141</v>
      </c>
      <c r="G60" s="117">
        <v>32.950298</v>
      </c>
      <c r="H60" s="117">
        <v>21.094251</v>
      </c>
      <c r="I60" s="116">
        <f aca="true" t="shared" si="12" ref="I60:I71">+H60/G60</f>
        <v>0.6401839218570953</v>
      </c>
      <c r="J60" s="159"/>
      <c r="K60" s="159"/>
      <c r="L60" s="159"/>
      <c r="M60" s="161"/>
      <c r="N60" s="104"/>
      <c r="O60" s="33"/>
      <c r="P60" s="138"/>
    </row>
    <row r="61" spans="2:16" ht="12" customHeight="1">
      <c r="B61" s="136"/>
      <c r="C61" s="113" t="s">
        <v>60</v>
      </c>
      <c r="D61" s="114">
        <v>5.7307</v>
      </c>
      <c r="E61" s="115">
        <v>3.694941</v>
      </c>
      <c r="F61" s="116">
        <f t="shared" si="11"/>
        <v>0.6447625944474498</v>
      </c>
      <c r="G61" s="117">
        <v>16.281892</v>
      </c>
      <c r="H61" s="117">
        <v>7.978669</v>
      </c>
      <c r="I61" s="116">
        <f t="shared" si="12"/>
        <v>0.4900332836011933</v>
      </c>
      <c r="J61" s="159"/>
      <c r="K61" s="159"/>
      <c r="L61" s="159"/>
      <c r="M61" s="161"/>
      <c r="N61" s="104"/>
      <c r="O61" s="33"/>
      <c r="P61" s="138"/>
    </row>
    <row r="62" spans="2:16" ht="12" customHeight="1">
      <c r="B62" s="136"/>
      <c r="C62" s="113" t="s">
        <v>84</v>
      </c>
      <c r="D62" s="114">
        <v>26.659757</v>
      </c>
      <c r="E62" s="115">
        <v>11.137371</v>
      </c>
      <c r="F62" s="116">
        <f t="shared" si="11"/>
        <v>0.41775965924970737</v>
      </c>
      <c r="G62" s="117">
        <v>11.842188</v>
      </c>
      <c r="H62" s="117">
        <v>7.917588</v>
      </c>
      <c r="I62" s="116">
        <f t="shared" si="12"/>
        <v>0.6685916487730139</v>
      </c>
      <c r="J62" s="159"/>
      <c r="K62" s="159"/>
      <c r="L62" s="159"/>
      <c r="M62" s="161"/>
      <c r="N62" s="104"/>
      <c r="O62" s="33"/>
      <c r="P62" s="138"/>
    </row>
    <row r="63" spans="2:16" ht="12" customHeight="1">
      <c r="B63" s="136"/>
      <c r="C63" s="113" t="s">
        <v>80</v>
      </c>
      <c r="D63" s="114">
        <v>11.940366</v>
      </c>
      <c r="E63" s="115">
        <v>7.940063</v>
      </c>
      <c r="F63" s="116">
        <f t="shared" si="11"/>
        <v>0.6649765174702351</v>
      </c>
      <c r="G63" s="117">
        <v>10.890295</v>
      </c>
      <c r="H63" s="117">
        <v>6.542589</v>
      </c>
      <c r="I63" s="116">
        <f t="shared" si="12"/>
        <v>0.6007724308661979</v>
      </c>
      <c r="J63" s="159"/>
      <c r="K63" s="159"/>
      <c r="L63" s="159"/>
      <c r="M63" s="161"/>
      <c r="N63" s="104"/>
      <c r="O63" s="33"/>
      <c r="P63" s="138"/>
    </row>
    <row r="64" spans="2:16" ht="12" customHeight="1">
      <c r="B64" s="136"/>
      <c r="C64" s="113" t="s">
        <v>54</v>
      </c>
      <c r="D64" s="114">
        <v>59.825618</v>
      </c>
      <c r="E64" s="115">
        <v>33.651426</v>
      </c>
      <c r="F64" s="116">
        <f t="shared" si="11"/>
        <v>0.5624919077308989</v>
      </c>
      <c r="G64" s="117">
        <v>63.584505</v>
      </c>
      <c r="H64" s="117">
        <v>28.053153</v>
      </c>
      <c r="I64" s="116">
        <f t="shared" si="12"/>
        <v>0.4411948005256941</v>
      </c>
      <c r="J64" s="159"/>
      <c r="K64" s="159"/>
      <c r="L64" s="159"/>
      <c r="M64" s="161"/>
      <c r="N64" s="104"/>
      <c r="O64" s="33"/>
      <c r="P64" s="138"/>
    </row>
    <row r="65" spans="2:16" ht="12" customHeight="1">
      <c r="B65" s="136"/>
      <c r="C65" s="113" t="s">
        <v>64</v>
      </c>
      <c r="D65" s="114">
        <v>2.855374</v>
      </c>
      <c r="E65" s="115">
        <v>1.684129</v>
      </c>
      <c r="F65" s="116">
        <f t="shared" si="11"/>
        <v>0.5898103015576944</v>
      </c>
      <c r="G65" s="117">
        <v>1.932665</v>
      </c>
      <c r="H65" s="117">
        <v>1.501094</v>
      </c>
      <c r="I65" s="116">
        <f t="shared" si="12"/>
        <v>0.7766964269544903</v>
      </c>
      <c r="J65" s="159"/>
      <c r="K65" s="159"/>
      <c r="L65" s="159"/>
      <c r="M65" s="161"/>
      <c r="N65" s="104"/>
      <c r="O65" s="33"/>
      <c r="P65" s="138"/>
    </row>
    <row r="66" spans="2:16" ht="12" customHeight="1">
      <c r="B66" s="136"/>
      <c r="C66" s="113" t="s">
        <v>51</v>
      </c>
      <c r="D66" s="114">
        <v>106.346506</v>
      </c>
      <c r="E66" s="115">
        <v>43.939391</v>
      </c>
      <c r="F66" s="116">
        <f t="shared" si="11"/>
        <v>0.4131719287514721</v>
      </c>
      <c r="G66" s="117">
        <v>57.218234</v>
      </c>
      <c r="H66" s="117">
        <v>32.065637</v>
      </c>
      <c r="I66" s="116">
        <f t="shared" si="12"/>
        <v>0.5604094142437182</v>
      </c>
      <c r="J66" s="159"/>
      <c r="K66" s="159"/>
      <c r="L66" s="159"/>
      <c r="M66" s="161"/>
      <c r="N66" s="104"/>
      <c r="O66" s="33"/>
      <c r="P66" s="138"/>
    </row>
    <row r="67" spans="2:16" ht="12" customHeight="1">
      <c r="B67" s="136"/>
      <c r="C67" s="113" t="s">
        <v>52</v>
      </c>
      <c r="D67" s="114">
        <v>0.5145000000000001</v>
      </c>
      <c r="E67" s="115">
        <v>0.22090700000000002</v>
      </c>
      <c r="F67" s="116">
        <f t="shared" si="11"/>
        <v>0.42936248785228376</v>
      </c>
      <c r="G67" s="117">
        <v>0.331782</v>
      </c>
      <c r="H67" s="117">
        <v>0.130358</v>
      </c>
      <c r="I67" s="116">
        <f t="shared" si="12"/>
        <v>0.39290256855405054</v>
      </c>
      <c r="J67" s="159"/>
      <c r="K67" s="159"/>
      <c r="L67" s="159"/>
      <c r="M67" s="161"/>
      <c r="N67" s="104"/>
      <c r="O67" s="33"/>
      <c r="P67" s="138"/>
    </row>
    <row r="68" spans="2:16" ht="12" customHeight="1">
      <c r="B68" s="136"/>
      <c r="C68" s="113" t="s">
        <v>63</v>
      </c>
      <c r="D68" s="114">
        <v>8.237518</v>
      </c>
      <c r="E68" s="115">
        <v>6.239399</v>
      </c>
      <c r="F68" s="116">
        <f t="shared" si="11"/>
        <v>0.7574367667542578</v>
      </c>
      <c r="G68" s="117">
        <v>10.558077</v>
      </c>
      <c r="H68" s="117">
        <v>8.0484</v>
      </c>
      <c r="I68" s="116">
        <f t="shared" si="12"/>
        <v>0.7622979070904673</v>
      </c>
      <c r="J68" s="159"/>
      <c r="K68" s="159"/>
      <c r="L68" s="159"/>
      <c r="M68" s="161"/>
      <c r="N68" s="104"/>
      <c r="O68" s="33"/>
      <c r="P68" s="138"/>
    </row>
    <row r="69" spans="2:16" ht="12" customHeight="1">
      <c r="B69" s="136"/>
      <c r="C69" s="113" t="s">
        <v>55</v>
      </c>
      <c r="D69" s="114">
        <v>77.062319</v>
      </c>
      <c r="E69" s="115">
        <v>28.141663</v>
      </c>
      <c r="F69" s="116">
        <f t="shared" si="11"/>
        <v>0.36518058845335294</v>
      </c>
      <c r="G69" s="117">
        <v>41.404708</v>
      </c>
      <c r="H69" s="117">
        <v>14.299502</v>
      </c>
      <c r="I69" s="116">
        <f t="shared" si="12"/>
        <v>0.345359324838132</v>
      </c>
      <c r="J69" s="159"/>
      <c r="K69" s="159"/>
      <c r="L69" s="159"/>
      <c r="M69" s="161"/>
      <c r="N69" s="104"/>
      <c r="O69" s="33"/>
      <c r="P69" s="138"/>
    </row>
    <row r="70" spans="2:16" ht="12" customHeight="1">
      <c r="B70" s="136"/>
      <c r="C70" s="113" t="s">
        <v>61</v>
      </c>
      <c r="D70" s="114">
        <v>56.303613</v>
      </c>
      <c r="E70" s="115">
        <v>30.641659</v>
      </c>
      <c r="F70" s="116">
        <f t="shared" si="11"/>
        <v>0.5442218956712424</v>
      </c>
      <c r="G70" s="117">
        <v>49.384187</v>
      </c>
      <c r="H70" s="117">
        <v>31.102334</v>
      </c>
      <c r="I70" s="116">
        <f t="shared" si="12"/>
        <v>0.6298035037004862</v>
      </c>
      <c r="J70" s="159"/>
      <c r="K70" s="159"/>
      <c r="L70" s="159"/>
      <c r="M70" s="161"/>
      <c r="N70" s="104"/>
      <c r="O70" s="33"/>
      <c r="P70" s="138"/>
    </row>
    <row r="71" spans="2:16" ht="12" customHeight="1">
      <c r="B71" s="136"/>
      <c r="C71" s="123" t="s">
        <v>43</v>
      </c>
      <c r="D71" s="114">
        <f aca="true" t="shared" si="13" ref="D71:E71">SUM(D60:D70)</f>
        <v>381.78772899999996</v>
      </c>
      <c r="E71" s="115">
        <f t="shared" si="13"/>
        <v>183.525317</v>
      </c>
      <c r="F71" s="116">
        <f t="shared" si="11"/>
        <v>0.48069988388757257</v>
      </c>
      <c r="G71" s="117">
        <f aca="true" t="shared" si="14" ref="G71:H71">SUM(G60:G70)</f>
        <v>296.378831</v>
      </c>
      <c r="H71" s="117">
        <f t="shared" si="14"/>
        <v>158.73357499999997</v>
      </c>
      <c r="I71" s="116">
        <f t="shared" si="12"/>
        <v>0.5355766282781511</v>
      </c>
      <c r="J71" s="159"/>
      <c r="K71" s="159"/>
      <c r="L71" s="159"/>
      <c r="M71" s="161"/>
      <c r="N71" s="104"/>
      <c r="O71" s="33"/>
      <c r="P71" s="138"/>
    </row>
    <row r="72" spans="2:16" ht="12" customHeight="1">
      <c r="B72" s="136"/>
      <c r="E72" s="162"/>
      <c r="F72" s="159"/>
      <c r="G72" s="159"/>
      <c r="H72" s="160"/>
      <c r="I72" s="159"/>
      <c r="J72" s="159"/>
      <c r="K72" s="159"/>
      <c r="L72" s="159"/>
      <c r="M72" s="161"/>
      <c r="N72" s="104"/>
      <c r="O72" s="33"/>
      <c r="P72" s="138"/>
    </row>
    <row r="73" spans="2:16" ht="12" customHeight="1">
      <c r="B73" s="136"/>
      <c r="E73" s="162"/>
      <c r="F73" s="159"/>
      <c r="G73" s="159"/>
      <c r="H73" s="160"/>
      <c r="I73" s="159"/>
      <c r="J73" s="159"/>
      <c r="K73" s="159"/>
      <c r="L73" s="159"/>
      <c r="M73" s="161"/>
      <c r="N73" s="104"/>
      <c r="O73" s="33"/>
      <c r="P73" s="138"/>
    </row>
    <row r="74" spans="2:16" ht="12" customHeight="1">
      <c r="B74" s="136"/>
      <c r="E74" s="162"/>
      <c r="F74" s="159"/>
      <c r="G74" s="159"/>
      <c r="H74" s="160"/>
      <c r="I74" s="159"/>
      <c r="J74" s="159"/>
      <c r="K74" s="159"/>
      <c r="L74" s="159"/>
      <c r="M74" s="161"/>
      <c r="N74" s="104"/>
      <c r="O74" s="33"/>
      <c r="P74" s="138"/>
    </row>
    <row r="75" spans="2:16" ht="12" customHeight="1">
      <c r="B75" s="136"/>
      <c r="C75" s="155" t="s">
        <v>67</v>
      </c>
      <c r="E75" s="162"/>
      <c r="F75" s="159"/>
      <c r="G75" s="159"/>
      <c r="H75" s="160"/>
      <c r="I75" s="159"/>
      <c r="J75" s="159"/>
      <c r="K75" s="159"/>
      <c r="L75" s="159"/>
      <c r="M75" s="161"/>
      <c r="N75" s="104"/>
      <c r="O75" s="33"/>
      <c r="P75" s="138"/>
    </row>
    <row r="76" spans="2:16" ht="12" customHeight="1">
      <c r="B76" s="136"/>
      <c r="C76" s="155"/>
      <c r="E76" s="162"/>
      <c r="F76" s="159"/>
      <c r="G76" s="159"/>
      <c r="H76" s="160"/>
      <c r="I76" s="159"/>
      <c r="J76" s="159"/>
      <c r="K76" s="159"/>
      <c r="L76" s="159"/>
      <c r="M76" s="161"/>
      <c r="N76" s="104"/>
      <c r="O76" s="33"/>
      <c r="P76" s="138"/>
    </row>
    <row r="77" spans="2:16" ht="12" customHeight="1">
      <c r="B77" s="136"/>
      <c r="C77" s="155" t="s">
        <v>40</v>
      </c>
      <c r="E77" s="162"/>
      <c r="F77" s="159"/>
      <c r="G77" s="159"/>
      <c r="H77" s="160"/>
      <c r="I77" s="159"/>
      <c r="J77" s="159"/>
      <c r="K77" s="159"/>
      <c r="L77" s="159"/>
      <c r="M77" s="161"/>
      <c r="N77" s="104"/>
      <c r="O77" s="33"/>
      <c r="P77" s="138"/>
    </row>
    <row r="78" spans="2:16" ht="12" customHeight="1">
      <c r="B78" s="136"/>
      <c r="E78" s="162"/>
      <c r="F78" s="159"/>
      <c r="G78" s="159"/>
      <c r="H78" s="160"/>
      <c r="I78" s="159"/>
      <c r="J78" s="159"/>
      <c r="K78" s="159"/>
      <c r="L78" s="159"/>
      <c r="M78" s="161"/>
      <c r="N78" s="104"/>
      <c r="O78" s="33"/>
      <c r="P78" s="138"/>
    </row>
    <row r="79" spans="2:16" ht="12" customHeight="1">
      <c r="B79" s="136"/>
      <c r="C79" s="124" t="s">
        <v>68</v>
      </c>
      <c r="D79" s="124" t="s">
        <v>46</v>
      </c>
      <c r="E79" s="125" t="s">
        <v>47</v>
      </c>
      <c r="F79" s="124" t="s">
        <v>48</v>
      </c>
      <c r="G79" s="124" t="s">
        <v>49</v>
      </c>
      <c r="H79" s="124" t="s">
        <v>50</v>
      </c>
      <c r="I79" s="124" t="s">
        <v>48</v>
      </c>
      <c r="J79" s="159"/>
      <c r="K79" s="159"/>
      <c r="L79" s="159"/>
      <c r="M79" s="161"/>
      <c r="N79" s="104"/>
      <c r="O79" s="33"/>
      <c r="P79" s="138"/>
    </row>
    <row r="80" spans="2:16" ht="12" customHeight="1">
      <c r="B80" s="136"/>
      <c r="C80" s="113" t="s">
        <v>72</v>
      </c>
      <c r="D80" s="114">
        <v>25.404868</v>
      </c>
      <c r="E80" s="115">
        <v>5.494663</v>
      </c>
      <c r="F80" s="116">
        <f aca="true" t="shared" si="15" ref="F80:F87">+E80/D80</f>
        <v>0.21628386339185074</v>
      </c>
      <c r="G80" s="117">
        <v>107.347169</v>
      </c>
      <c r="H80" s="117">
        <v>101.008443</v>
      </c>
      <c r="I80" s="116">
        <f aca="true" t="shared" si="16" ref="I80:I87">+H80/G80</f>
        <v>0.9409511581996168</v>
      </c>
      <c r="J80" s="126">
        <f>+D80/$D$87</f>
        <v>0.11647563554535217</v>
      </c>
      <c r="K80" s="159"/>
      <c r="L80" s="159"/>
      <c r="M80" s="161"/>
      <c r="N80" s="104"/>
      <c r="O80" s="33"/>
      <c r="P80" s="138"/>
    </row>
    <row r="81" spans="2:16" ht="12" customHeight="1">
      <c r="B81" s="136"/>
      <c r="C81" s="113" t="s">
        <v>70</v>
      </c>
      <c r="D81" s="114">
        <v>37.128847</v>
      </c>
      <c r="E81" s="115">
        <v>31.53456</v>
      </c>
      <c r="F81" s="116">
        <f t="shared" si="15"/>
        <v>0.8493277477752001</v>
      </c>
      <c r="G81" s="117">
        <v>10.734464</v>
      </c>
      <c r="H81" s="117">
        <v>10.630795</v>
      </c>
      <c r="I81" s="116">
        <f t="shared" si="16"/>
        <v>0.9903424148611427</v>
      </c>
      <c r="J81" s="126">
        <f aca="true" t="shared" si="17" ref="J81:J86">+D81/$D$87</f>
        <v>0.17022745606830716</v>
      </c>
      <c r="K81" s="159"/>
      <c r="L81" s="159"/>
      <c r="M81" s="161"/>
      <c r="N81" s="104"/>
      <c r="O81" s="33"/>
      <c r="P81" s="138"/>
    </row>
    <row r="82" spans="2:16" ht="12" customHeight="1">
      <c r="B82" s="136"/>
      <c r="C82" s="113" t="s">
        <v>73</v>
      </c>
      <c r="D82" s="114">
        <v>15.347322</v>
      </c>
      <c r="E82" s="115">
        <v>13.678144</v>
      </c>
      <c r="F82" s="116">
        <f t="shared" si="15"/>
        <v>0.8912397876320051</v>
      </c>
      <c r="G82" s="117">
        <v>17.5673</v>
      </c>
      <c r="H82" s="117">
        <v>17.182133</v>
      </c>
      <c r="I82" s="116">
        <f t="shared" si="16"/>
        <v>0.9780747752927315</v>
      </c>
      <c r="J82" s="126">
        <f t="shared" si="17"/>
        <v>0.07036403746987252</v>
      </c>
      <c r="K82" s="159"/>
      <c r="L82" s="159"/>
      <c r="M82" s="161"/>
      <c r="N82" s="104"/>
      <c r="O82" s="33"/>
      <c r="P82" s="138"/>
    </row>
    <row r="83" spans="2:16" ht="12" customHeight="1">
      <c r="B83" s="136"/>
      <c r="C83" s="113" t="s">
        <v>71</v>
      </c>
      <c r="D83" s="114">
        <v>16.203731</v>
      </c>
      <c r="E83" s="115">
        <v>14.760622</v>
      </c>
      <c r="F83" s="116">
        <f t="shared" si="15"/>
        <v>0.9109397088855646</v>
      </c>
      <c r="G83" s="117">
        <v>27.513358</v>
      </c>
      <c r="H83" s="117">
        <v>26.490594</v>
      </c>
      <c r="I83" s="116">
        <f t="shared" si="16"/>
        <v>0.9628266386095075</v>
      </c>
      <c r="J83" s="126">
        <f t="shared" si="17"/>
        <v>0.07429048111688379</v>
      </c>
      <c r="K83" s="159"/>
      <c r="L83" s="159"/>
      <c r="M83" s="161"/>
      <c r="N83" s="104"/>
      <c r="O83" s="33"/>
      <c r="P83" s="138"/>
    </row>
    <row r="84" spans="2:16" ht="12" customHeight="1">
      <c r="B84" s="136"/>
      <c r="C84" s="113" t="s">
        <v>69</v>
      </c>
      <c r="D84" s="114">
        <v>124.028384</v>
      </c>
      <c r="E84" s="115">
        <v>80.653892</v>
      </c>
      <c r="F84" s="116">
        <f t="shared" si="15"/>
        <v>0.6502857603949753</v>
      </c>
      <c r="G84" s="117">
        <v>0.155451</v>
      </c>
      <c r="H84" s="117">
        <v>0.12626300000000001</v>
      </c>
      <c r="I84" s="116">
        <f t="shared" si="16"/>
        <v>0.8122366533505736</v>
      </c>
      <c r="J84" s="126">
        <f t="shared" si="17"/>
        <v>0.5686423897995845</v>
      </c>
      <c r="K84" s="159"/>
      <c r="L84" s="159"/>
      <c r="M84" s="161"/>
      <c r="N84" s="104"/>
      <c r="O84" s="33"/>
      <c r="P84" s="138"/>
    </row>
    <row r="85" spans="2:16" ht="12" customHeight="1">
      <c r="B85" s="136"/>
      <c r="C85" s="113"/>
      <c r="D85" s="114"/>
      <c r="E85" s="115"/>
      <c r="F85" s="116" t="e">
        <f t="shared" si="15"/>
        <v>#DIV/0!</v>
      </c>
      <c r="G85" s="127"/>
      <c r="H85" s="128"/>
      <c r="I85" s="116" t="e">
        <f t="shared" si="16"/>
        <v>#DIV/0!</v>
      </c>
      <c r="J85" s="126">
        <f t="shared" si="17"/>
        <v>0</v>
      </c>
      <c r="K85" s="159"/>
      <c r="L85" s="159"/>
      <c r="M85" s="161"/>
      <c r="N85" s="104"/>
      <c r="O85" s="33"/>
      <c r="P85" s="138"/>
    </row>
    <row r="86" spans="2:16" ht="12" customHeight="1">
      <c r="B86" s="136"/>
      <c r="C86" s="113"/>
      <c r="D86" s="114"/>
      <c r="E86" s="115"/>
      <c r="F86" s="116" t="e">
        <f t="shared" si="15"/>
        <v>#DIV/0!</v>
      </c>
      <c r="G86" s="127"/>
      <c r="H86" s="128"/>
      <c r="I86" s="116" t="e">
        <f t="shared" si="16"/>
        <v>#DIV/0!</v>
      </c>
      <c r="J86" s="126">
        <f t="shared" si="17"/>
        <v>0</v>
      </c>
      <c r="K86" s="159"/>
      <c r="L86" s="159"/>
      <c r="M86" s="161"/>
      <c r="N86" s="104"/>
      <c r="O86" s="33"/>
      <c r="P86" s="138"/>
    </row>
    <row r="87" spans="2:16" ht="12" customHeight="1">
      <c r="B87" s="136"/>
      <c r="C87" s="123" t="s">
        <v>43</v>
      </c>
      <c r="D87" s="114">
        <f aca="true" t="shared" si="18" ref="D87:E87">SUM(D80:D86)</f>
        <v>218.11315199999999</v>
      </c>
      <c r="E87" s="115">
        <f t="shared" si="18"/>
        <v>146.121881</v>
      </c>
      <c r="F87" s="116">
        <f t="shared" si="15"/>
        <v>0.6699361302155682</v>
      </c>
      <c r="G87" s="114">
        <f aca="true" t="shared" si="19" ref="G87">SUM(G80:G86)</f>
        <v>163.317742</v>
      </c>
      <c r="H87" s="115">
        <f aca="true" t="shared" si="20" ref="H87">SUM(H80:H86)</f>
        <v>155.438228</v>
      </c>
      <c r="I87" s="116">
        <f t="shared" si="16"/>
        <v>0.9517534720753119</v>
      </c>
      <c r="J87" s="159"/>
      <c r="K87" s="159"/>
      <c r="L87" s="159"/>
      <c r="M87" s="161"/>
      <c r="N87" s="104"/>
      <c r="O87" s="33"/>
      <c r="P87" s="138"/>
    </row>
    <row r="88" spans="2:16" ht="12" customHeight="1">
      <c r="B88" s="136"/>
      <c r="E88" s="162"/>
      <c r="F88" s="159"/>
      <c r="G88" s="159"/>
      <c r="H88" s="160"/>
      <c r="I88" s="159"/>
      <c r="J88" s="159"/>
      <c r="K88" s="159"/>
      <c r="L88" s="159"/>
      <c r="M88" s="161"/>
      <c r="N88" s="104"/>
      <c r="O88" s="33"/>
      <c r="P88" s="138"/>
    </row>
    <row r="89" spans="2:16" ht="12" customHeight="1">
      <c r="B89" s="136"/>
      <c r="C89" s="155" t="s">
        <v>41</v>
      </c>
      <c r="E89" s="162"/>
      <c r="F89" s="159"/>
      <c r="G89" s="159"/>
      <c r="H89" s="160"/>
      <c r="I89" s="159"/>
      <c r="J89" s="159"/>
      <c r="K89" s="159"/>
      <c r="L89" s="159"/>
      <c r="M89" s="161"/>
      <c r="N89" s="104"/>
      <c r="O89" s="33"/>
      <c r="P89" s="138"/>
    </row>
    <row r="90" spans="2:16" ht="12" customHeight="1">
      <c r="B90" s="136"/>
      <c r="E90" s="162"/>
      <c r="F90" s="159"/>
      <c r="G90" s="159"/>
      <c r="H90" s="160"/>
      <c r="I90" s="159"/>
      <c r="J90" s="159"/>
      <c r="K90" s="159"/>
      <c r="L90" s="159"/>
      <c r="M90" s="161"/>
      <c r="N90" s="104"/>
      <c r="O90" s="33"/>
      <c r="P90" s="138"/>
    </row>
    <row r="91" spans="2:16" ht="12" customHeight="1">
      <c r="B91" s="136"/>
      <c r="C91" s="124" t="s">
        <v>68</v>
      </c>
      <c r="D91" s="124" t="s">
        <v>46</v>
      </c>
      <c r="E91" s="125" t="s">
        <v>47</v>
      </c>
      <c r="F91" s="124" t="s">
        <v>48</v>
      </c>
      <c r="G91" s="124" t="s">
        <v>49</v>
      </c>
      <c r="H91" s="124" t="s">
        <v>50</v>
      </c>
      <c r="I91" s="124" t="s">
        <v>48</v>
      </c>
      <c r="J91" s="159"/>
      <c r="K91" s="159"/>
      <c r="L91" s="159"/>
      <c r="M91" s="161"/>
      <c r="N91" s="104"/>
      <c r="O91" s="33"/>
      <c r="P91" s="138"/>
    </row>
    <row r="92" spans="2:16" ht="12" customHeight="1">
      <c r="B92" s="136"/>
      <c r="C92" s="113" t="s">
        <v>72</v>
      </c>
      <c r="D92" s="114">
        <v>13.97796</v>
      </c>
      <c r="E92" s="115">
        <v>12.974348</v>
      </c>
      <c r="F92" s="116">
        <f aca="true" t="shared" si="21" ref="F92:F99">+E92/D92</f>
        <v>0.9282003954797411</v>
      </c>
      <c r="G92" s="117">
        <v>134.753135</v>
      </c>
      <c r="H92" s="117">
        <v>122.594109</v>
      </c>
      <c r="I92" s="116">
        <f aca="true" t="shared" si="22" ref="I92:I99">+H92/G92</f>
        <v>0.9097681400881695</v>
      </c>
      <c r="J92" s="126">
        <f>D92/$D$99</f>
        <v>0.07817426146405644</v>
      </c>
      <c r="K92" s="159"/>
      <c r="L92" s="159"/>
      <c r="M92" s="161"/>
      <c r="N92" s="104"/>
      <c r="O92" s="33"/>
      <c r="P92" s="138"/>
    </row>
    <row r="93" spans="2:16" ht="12" customHeight="1">
      <c r="B93" s="136"/>
      <c r="C93" s="113" t="s">
        <v>70</v>
      </c>
      <c r="D93" s="114">
        <v>0.9548530000000001</v>
      </c>
      <c r="E93" s="115">
        <v>0.533626</v>
      </c>
      <c r="F93" s="116">
        <f t="shared" si="21"/>
        <v>0.5588567035973077</v>
      </c>
      <c r="G93" s="117">
        <v>3.222113</v>
      </c>
      <c r="H93" s="117">
        <v>3.006122</v>
      </c>
      <c r="I93" s="116">
        <f t="shared" si="22"/>
        <v>0.9329660381246716</v>
      </c>
      <c r="J93" s="126">
        <f aca="true" t="shared" si="23" ref="J93:J98">D93/$D$99</f>
        <v>0.005340187558251611</v>
      </c>
      <c r="K93" s="159"/>
      <c r="L93" s="159"/>
      <c r="M93" s="161"/>
      <c r="N93" s="104"/>
      <c r="O93" s="33"/>
      <c r="P93" s="138"/>
    </row>
    <row r="94" spans="2:16" ht="12" customHeight="1">
      <c r="B94" s="136"/>
      <c r="C94" s="113" t="s">
        <v>73</v>
      </c>
      <c r="D94" s="114">
        <v>0.08823400000000002</v>
      </c>
      <c r="E94" s="115">
        <v>0.042054</v>
      </c>
      <c r="F94" s="116">
        <f t="shared" si="21"/>
        <v>0.4766189904118593</v>
      </c>
      <c r="G94" s="117">
        <v>0</v>
      </c>
      <c r="H94" s="117">
        <v>0</v>
      </c>
      <c r="I94" s="116" t="e">
        <f t="shared" si="22"/>
        <v>#DIV/0!</v>
      </c>
      <c r="J94" s="126">
        <f t="shared" si="23"/>
        <v>0.0004934645531980029</v>
      </c>
      <c r="K94" s="159"/>
      <c r="L94" s="159"/>
      <c r="M94" s="161"/>
      <c r="N94" s="104"/>
      <c r="O94" s="33"/>
      <c r="P94" s="138"/>
    </row>
    <row r="95" spans="2:16" ht="12" customHeight="1">
      <c r="B95" s="136"/>
      <c r="C95" s="113" t="s">
        <v>71</v>
      </c>
      <c r="D95" s="114">
        <v>40.041875</v>
      </c>
      <c r="E95" s="115">
        <v>21.747321</v>
      </c>
      <c r="F95" s="116">
        <f t="shared" si="21"/>
        <v>0.5431144520580018</v>
      </c>
      <c r="G95" s="117">
        <v>19.926175</v>
      </c>
      <c r="H95" s="117">
        <v>17.665308</v>
      </c>
      <c r="I95" s="116">
        <f t="shared" si="22"/>
        <v>0.8865378327752316</v>
      </c>
      <c r="J95" s="126">
        <f t="shared" si="23"/>
        <v>0.2239414053095777</v>
      </c>
      <c r="K95" s="159"/>
      <c r="L95" s="159"/>
      <c r="M95" s="161"/>
      <c r="N95" s="104"/>
      <c r="O95" s="33"/>
      <c r="P95" s="138"/>
    </row>
    <row r="96" spans="2:16" ht="12" customHeight="1">
      <c r="B96" s="136"/>
      <c r="C96" s="113" t="s">
        <v>69</v>
      </c>
      <c r="D96" s="114">
        <v>123.742221</v>
      </c>
      <c r="E96" s="115">
        <v>103.004574</v>
      </c>
      <c r="F96" s="116">
        <f t="shared" si="21"/>
        <v>0.832412519894887</v>
      </c>
      <c r="G96" s="117">
        <v>6.913432</v>
      </c>
      <c r="H96" s="117">
        <v>5.727381</v>
      </c>
      <c r="I96" s="116">
        <f t="shared" si="22"/>
        <v>0.8284425159602351</v>
      </c>
      <c r="J96" s="126">
        <f t="shared" si="23"/>
        <v>0.6920506811149163</v>
      </c>
      <c r="K96" s="159"/>
      <c r="L96" s="159"/>
      <c r="M96" s="161"/>
      <c r="N96" s="104"/>
      <c r="O96" s="33"/>
      <c r="P96" s="138"/>
    </row>
    <row r="97" spans="2:16" ht="12" customHeight="1">
      <c r="B97" s="136"/>
      <c r="C97" s="113"/>
      <c r="D97" s="114"/>
      <c r="E97" s="115"/>
      <c r="F97" s="116" t="e">
        <f t="shared" si="21"/>
        <v>#DIV/0!</v>
      </c>
      <c r="G97" s="127"/>
      <c r="H97" s="128"/>
      <c r="I97" s="116" t="e">
        <f t="shared" si="22"/>
        <v>#DIV/0!</v>
      </c>
      <c r="J97" s="126">
        <f t="shared" si="23"/>
        <v>0</v>
      </c>
      <c r="K97" s="159"/>
      <c r="L97" s="159"/>
      <c r="M97" s="161"/>
      <c r="N97" s="104"/>
      <c r="O97" s="33"/>
      <c r="P97" s="138"/>
    </row>
    <row r="98" spans="2:16" ht="12" customHeight="1">
      <c r="B98" s="136"/>
      <c r="C98" s="113"/>
      <c r="D98" s="114"/>
      <c r="E98" s="115"/>
      <c r="F98" s="116" t="e">
        <f t="shared" si="21"/>
        <v>#DIV/0!</v>
      </c>
      <c r="G98" s="127"/>
      <c r="H98" s="128"/>
      <c r="I98" s="116" t="e">
        <f t="shared" si="22"/>
        <v>#DIV/0!</v>
      </c>
      <c r="J98" s="126">
        <f t="shared" si="23"/>
        <v>0</v>
      </c>
      <c r="K98" s="159"/>
      <c r="L98" s="159"/>
      <c r="M98" s="161"/>
      <c r="N98" s="104"/>
      <c r="O98" s="33"/>
      <c r="P98" s="138"/>
    </row>
    <row r="99" spans="2:16" ht="12" customHeight="1">
      <c r="B99" s="136"/>
      <c r="C99" s="123" t="s">
        <v>43</v>
      </c>
      <c r="D99" s="114">
        <f aca="true" t="shared" si="24" ref="D99:E99">SUM(D92:D98)</f>
        <v>178.805143</v>
      </c>
      <c r="E99" s="115">
        <f t="shared" si="24"/>
        <v>138.301923</v>
      </c>
      <c r="F99" s="116">
        <f t="shared" si="21"/>
        <v>0.7734784395994695</v>
      </c>
      <c r="G99" s="114">
        <f aca="true" t="shared" si="25" ref="G99:H99">SUM(G92:G98)</f>
        <v>164.814855</v>
      </c>
      <c r="H99" s="115">
        <f t="shared" si="25"/>
        <v>148.99292</v>
      </c>
      <c r="I99" s="116">
        <f t="shared" si="22"/>
        <v>0.9040017661029401</v>
      </c>
      <c r="J99" s="159"/>
      <c r="K99" s="159"/>
      <c r="L99" s="159"/>
      <c r="M99" s="161"/>
      <c r="N99" s="104"/>
      <c r="O99" s="33"/>
      <c r="P99" s="138"/>
    </row>
    <row r="100" spans="2:16" ht="12" customHeight="1">
      <c r="B100" s="136"/>
      <c r="E100" s="162"/>
      <c r="F100" s="159"/>
      <c r="G100" s="159"/>
      <c r="H100" s="160"/>
      <c r="I100" s="159"/>
      <c r="J100" s="159"/>
      <c r="K100" s="159"/>
      <c r="L100" s="159"/>
      <c r="M100" s="161"/>
      <c r="N100" s="104"/>
      <c r="O100" s="33"/>
      <c r="P100" s="138"/>
    </row>
    <row r="101" spans="2:16" ht="12" customHeight="1">
      <c r="B101" s="136"/>
      <c r="C101" s="155" t="s">
        <v>65</v>
      </c>
      <c r="E101" s="162"/>
      <c r="F101" s="159"/>
      <c r="G101" s="159"/>
      <c r="H101" s="160"/>
      <c r="I101" s="159"/>
      <c r="J101" s="159"/>
      <c r="K101" s="159"/>
      <c r="L101" s="159"/>
      <c r="M101" s="161"/>
      <c r="N101" s="104"/>
      <c r="O101" s="33"/>
      <c r="P101" s="138"/>
    </row>
    <row r="102" spans="2:16" ht="12" customHeight="1">
      <c r="B102" s="136"/>
      <c r="E102" s="162"/>
      <c r="F102" s="159"/>
      <c r="G102" s="159"/>
      <c r="H102" s="160"/>
      <c r="I102" s="159"/>
      <c r="J102" s="159"/>
      <c r="K102" s="159"/>
      <c r="L102" s="159"/>
      <c r="M102" s="161"/>
      <c r="N102" s="104"/>
      <c r="O102" s="33"/>
      <c r="P102" s="138"/>
    </row>
    <row r="103" spans="2:16" ht="12" customHeight="1">
      <c r="B103" s="136"/>
      <c r="C103" s="124" t="s">
        <v>68</v>
      </c>
      <c r="D103" s="124" t="s">
        <v>46</v>
      </c>
      <c r="E103" s="125" t="s">
        <v>47</v>
      </c>
      <c r="F103" s="124" t="s">
        <v>48</v>
      </c>
      <c r="G103" s="124" t="s">
        <v>49</v>
      </c>
      <c r="H103" s="124" t="s">
        <v>50</v>
      </c>
      <c r="I103" s="124" t="s">
        <v>48</v>
      </c>
      <c r="J103" s="159"/>
      <c r="K103" s="159"/>
      <c r="L103" s="159"/>
      <c r="M103" s="161"/>
      <c r="N103" s="104"/>
      <c r="O103" s="33"/>
      <c r="P103" s="138"/>
    </row>
    <row r="104" spans="2:16" ht="12" customHeight="1">
      <c r="B104" s="136"/>
      <c r="C104" s="113" t="s">
        <v>72</v>
      </c>
      <c r="D104" s="114">
        <v>17.429619</v>
      </c>
      <c r="E104" s="115">
        <v>6.325873</v>
      </c>
      <c r="F104" s="116">
        <f aca="true" t="shared" si="26" ref="F104:F111">+E104/D104</f>
        <v>0.36293811126909886</v>
      </c>
      <c r="G104" s="117">
        <v>60.867625</v>
      </c>
      <c r="H104" s="117">
        <v>27.013292</v>
      </c>
      <c r="I104" s="116">
        <f aca="true" t="shared" si="27" ref="I104:I111">+H104/G104</f>
        <v>0.44380394339355284</v>
      </c>
      <c r="J104" s="126">
        <f>D104/$D$111</f>
        <v>0.045652643278118556</v>
      </c>
      <c r="K104" s="159"/>
      <c r="L104" s="159"/>
      <c r="M104" s="161"/>
      <c r="N104" s="104"/>
      <c r="O104" s="33"/>
      <c r="P104" s="138"/>
    </row>
    <row r="105" spans="2:16" ht="12" customHeight="1">
      <c r="B105" s="136"/>
      <c r="C105" s="113" t="s">
        <v>74</v>
      </c>
      <c r="D105" s="114">
        <v>1.096348</v>
      </c>
      <c r="E105" s="115">
        <v>0.487653</v>
      </c>
      <c r="F105" s="116">
        <f t="shared" si="26"/>
        <v>0.4447976372465677</v>
      </c>
      <c r="G105" s="117">
        <v>1.610647</v>
      </c>
      <c r="H105" s="117">
        <v>0.251342</v>
      </c>
      <c r="I105" s="116">
        <f t="shared" si="27"/>
        <v>0.15605033256821638</v>
      </c>
      <c r="J105" s="126">
        <f aca="true" t="shared" si="28" ref="J105:J110">D105/$D$111</f>
        <v>0.0028716166516708557</v>
      </c>
      <c r="K105" s="159"/>
      <c r="L105" s="159"/>
      <c r="M105" s="161"/>
      <c r="N105" s="104"/>
      <c r="O105" s="33"/>
      <c r="P105" s="138"/>
    </row>
    <row r="106" spans="2:16" ht="12" customHeight="1">
      <c r="B106" s="136"/>
      <c r="C106" s="113" t="s">
        <v>75</v>
      </c>
      <c r="D106" s="114">
        <v>2.126059</v>
      </c>
      <c r="E106" s="115">
        <v>0.19084800000000002</v>
      </c>
      <c r="F106" s="116">
        <f t="shared" si="26"/>
        <v>0.08976608833527197</v>
      </c>
      <c r="G106" s="117">
        <v>1.5204839999999997</v>
      </c>
      <c r="H106" s="117">
        <v>0</v>
      </c>
      <c r="I106" s="116">
        <f t="shared" si="27"/>
        <v>0</v>
      </c>
      <c r="J106" s="126">
        <f t="shared" si="28"/>
        <v>0.005568693906346058</v>
      </c>
      <c r="K106" s="159"/>
      <c r="L106" s="159"/>
      <c r="M106" s="161"/>
      <c r="N106" s="104"/>
      <c r="O106" s="33"/>
      <c r="P106" s="138"/>
    </row>
    <row r="107" spans="2:16" ht="12" customHeight="1">
      <c r="B107" s="136"/>
      <c r="C107" s="113" t="s">
        <v>70</v>
      </c>
      <c r="D107" s="114">
        <v>12.558971</v>
      </c>
      <c r="E107" s="115">
        <v>6.745339</v>
      </c>
      <c r="F107" s="116">
        <f t="shared" si="26"/>
        <v>0.5370932857476939</v>
      </c>
      <c r="G107" s="117">
        <v>5.580647</v>
      </c>
      <c r="H107" s="117">
        <v>3.306334</v>
      </c>
      <c r="I107" s="116">
        <f t="shared" si="27"/>
        <v>0.5924642787834458</v>
      </c>
      <c r="J107" s="126">
        <f t="shared" si="28"/>
        <v>0.032895166727582276</v>
      </c>
      <c r="K107" s="159"/>
      <c r="L107" s="159"/>
      <c r="M107" s="161"/>
      <c r="N107" s="104"/>
      <c r="O107" s="33"/>
      <c r="P107" s="138"/>
    </row>
    <row r="108" spans="2:16" ht="12" customHeight="1">
      <c r="B108" s="136"/>
      <c r="C108" s="113" t="s">
        <v>73</v>
      </c>
      <c r="D108" s="114">
        <v>6.698276</v>
      </c>
      <c r="E108" s="115">
        <v>2.834501</v>
      </c>
      <c r="F108" s="116">
        <f t="shared" si="26"/>
        <v>0.4231687377468471</v>
      </c>
      <c r="G108" s="117">
        <v>6.90596</v>
      </c>
      <c r="H108" s="117">
        <v>3.476877</v>
      </c>
      <c r="I108" s="116">
        <f t="shared" si="27"/>
        <v>0.503460344398172</v>
      </c>
      <c r="J108" s="126">
        <f t="shared" si="28"/>
        <v>0.017544503113142224</v>
      </c>
      <c r="K108" s="159"/>
      <c r="L108" s="159"/>
      <c r="M108" s="161"/>
      <c r="N108" s="104"/>
      <c r="O108" s="33"/>
      <c r="P108" s="138"/>
    </row>
    <row r="109" spans="2:16" ht="12" customHeight="1">
      <c r="B109" s="136"/>
      <c r="C109" s="113" t="s">
        <v>71</v>
      </c>
      <c r="D109" s="114">
        <v>241.419053</v>
      </c>
      <c r="E109" s="115">
        <v>125.243052</v>
      </c>
      <c r="F109" s="116">
        <f t="shared" si="26"/>
        <v>0.5187786566290608</v>
      </c>
      <c r="G109" s="117">
        <v>178.207815</v>
      </c>
      <c r="H109" s="117">
        <v>110.36784</v>
      </c>
      <c r="I109" s="116">
        <f t="shared" si="27"/>
        <v>0.6193209876906913</v>
      </c>
      <c r="J109" s="126">
        <f t="shared" si="28"/>
        <v>0.6323384296094021</v>
      </c>
      <c r="K109" s="159"/>
      <c r="L109" s="159"/>
      <c r="M109" s="161"/>
      <c r="N109" s="104"/>
      <c r="O109" s="33"/>
      <c r="P109" s="138"/>
    </row>
    <row r="110" spans="2:16" ht="12" customHeight="1">
      <c r="B110" s="136"/>
      <c r="C110" s="113" t="s">
        <v>69</v>
      </c>
      <c r="D110" s="114">
        <v>100.459403</v>
      </c>
      <c r="E110" s="115">
        <v>41.698053</v>
      </c>
      <c r="F110" s="116">
        <f t="shared" si="26"/>
        <v>0.4150736691118899</v>
      </c>
      <c r="G110" s="117">
        <v>41.685653</v>
      </c>
      <c r="H110" s="117">
        <v>14.317888</v>
      </c>
      <c r="I110" s="116">
        <f t="shared" si="27"/>
        <v>0.34347280106179456</v>
      </c>
      <c r="J110" s="126">
        <f t="shared" si="28"/>
        <v>0.2631289467137379</v>
      </c>
      <c r="K110" s="159"/>
      <c r="L110" s="159"/>
      <c r="M110" s="161"/>
      <c r="N110" s="104"/>
      <c r="O110" s="33"/>
      <c r="P110" s="138"/>
    </row>
    <row r="111" spans="2:16" ht="12" customHeight="1">
      <c r="B111" s="136"/>
      <c r="C111" s="123" t="s">
        <v>43</v>
      </c>
      <c r="D111" s="114">
        <f aca="true" t="shared" si="29" ref="D111:E111">SUM(D104:D110)</f>
        <v>381.787729</v>
      </c>
      <c r="E111" s="115">
        <f t="shared" si="29"/>
        <v>183.52531900000002</v>
      </c>
      <c r="F111" s="116">
        <f t="shared" si="26"/>
        <v>0.48069988912608563</v>
      </c>
      <c r="G111" s="114">
        <f aca="true" t="shared" si="30" ref="G111:H111">SUM(G104:G110)</f>
        <v>296.378831</v>
      </c>
      <c r="H111" s="115">
        <f t="shared" si="30"/>
        <v>158.733573</v>
      </c>
      <c r="I111" s="116">
        <f t="shared" si="27"/>
        <v>0.5355766215300309</v>
      </c>
      <c r="J111" s="159"/>
      <c r="K111" s="159"/>
      <c r="L111" s="159"/>
      <c r="M111" s="161"/>
      <c r="N111" s="104"/>
      <c r="O111" s="33"/>
      <c r="P111" s="138"/>
    </row>
    <row r="112" spans="2:16" ht="12" customHeight="1">
      <c r="B112" s="136"/>
      <c r="E112" s="162"/>
      <c r="F112" s="159"/>
      <c r="G112" s="159"/>
      <c r="H112" s="160"/>
      <c r="I112" s="159"/>
      <c r="J112" s="159"/>
      <c r="K112" s="159"/>
      <c r="L112" s="159"/>
      <c r="M112" s="161"/>
      <c r="N112" s="104"/>
      <c r="O112" s="33"/>
      <c r="P112" s="138"/>
    </row>
    <row r="113" spans="2:16" ht="12" customHeight="1">
      <c r="B113" s="136"/>
      <c r="E113" s="162"/>
      <c r="F113" s="159"/>
      <c r="G113" s="159"/>
      <c r="H113" s="160"/>
      <c r="I113" s="159"/>
      <c r="J113" s="159"/>
      <c r="K113" s="159"/>
      <c r="L113" s="159"/>
      <c r="M113" s="161"/>
      <c r="N113" s="104"/>
      <c r="O113" s="33"/>
      <c r="P113" s="138"/>
    </row>
    <row r="114" spans="2:16" ht="12.75">
      <c r="B114" s="136"/>
      <c r="P114" s="138"/>
    </row>
    <row r="115" spans="2:16" ht="12.75">
      <c r="B115" s="136"/>
      <c r="P115" s="138"/>
    </row>
    <row r="116" spans="2:16" ht="12.75">
      <c r="B116" s="136"/>
      <c r="P116" s="138"/>
    </row>
    <row r="117" spans="2:16" ht="12.75">
      <c r="B117" s="136"/>
      <c r="P117" s="138"/>
    </row>
    <row r="118" spans="2:16" ht="12.75">
      <c r="B118" s="164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6"/>
    </row>
  </sheetData>
  <sheetProtection selectLockedCells="1" selectUnlockedCells="1"/>
  <mergeCells count="12">
    <mergeCell ref="B2:P3"/>
    <mergeCell ref="C8:O8"/>
    <mergeCell ref="E11:L11"/>
    <mergeCell ref="N11:P13"/>
    <mergeCell ref="E12:L12"/>
    <mergeCell ref="E13:F14"/>
    <mergeCell ref="G13:I13"/>
    <mergeCell ref="J13:L13"/>
    <mergeCell ref="E15:F15"/>
    <mergeCell ref="E16:F16"/>
    <mergeCell ref="E17:F17"/>
    <mergeCell ref="E18:F18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118"/>
  <sheetViews>
    <sheetView zoomScale="85" zoomScaleNormal="85" workbookViewId="0" topLeftCell="A1">
      <selection activeCell="H17" sqref="H17"/>
    </sheetView>
  </sheetViews>
  <sheetFormatPr defaultColWidth="1.1484375" defaultRowHeight="12.75"/>
  <cols>
    <col min="1" max="2" width="11.7109375" style="32" customWidth="1"/>
    <col min="3" max="3" width="38.8515625" style="32" customWidth="1"/>
    <col min="4" max="4" width="11.57421875" style="32" customWidth="1"/>
    <col min="5" max="5" width="11.7109375" style="32" customWidth="1"/>
    <col min="6" max="6" width="14.140625" style="32" customWidth="1"/>
    <col min="7" max="7" width="13.421875" style="32" customWidth="1"/>
    <col min="8" max="10" width="11.7109375" style="32" customWidth="1"/>
    <col min="11" max="11" width="13.00390625" style="32" customWidth="1"/>
    <col min="12" max="17" width="11.7109375" style="32" customWidth="1"/>
    <col min="18" max="16384" width="0" style="32" hidden="1" customWidth="1"/>
  </cols>
  <sheetData>
    <row r="1" spans="3:4" ht="9" customHeight="1">
      <c r="C1" s="33"/>
      <c r="D1" s="33"/>
    </row>
    <row r="2" spans="2:16" ht="12.75">
      <c r="B2" s="132" t="s">
        <v>123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2:16" ht="12.75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2:13" ht="12.75">
      <c r="B4" s="36"/>
      <c r="G4" s="36"/>
      <c r="L4" s="36"/>
      <c r="M4" s="36"/>
    </row>
    <row r="5" spans="2:13" ht="12.75">
      <c r="B5" s="36"/>
      <c r="G5" s="36"/>
      <c r="L5" s="36"/>
      <c r="M5" s="36"/>
    </row>
    <row r="7" spans="2:16" ht="12.75"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5"/>
    </row>
    <row r="8" spans="2:16" ht="12.75">
      <c r="B8" s="136"/>
      <c r="C8" s="137" t="s">
        <v>16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8"/>
    </row>
    <row r="9" spans="2:16" ht="12.75">
      <c r="B9" s="136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8"/>
    </row>
    <row r="10" spans="2:16" ht="12.75">
      <c r="B10" s="136"/>
      <c r="C10" s="140"/>
      <c r="D10" s="140"/>
      <c r="E10" s="140"/>
      <c r="L10" s="140"/>
      <c r="M10" s="140"/>
      <c r="N10" s="140"/>
      <c r="O10" s="140"/>
      <c r="P10" s="141"/>
    </row>
    <row r="11" spans="2:16" ht="14.25" customHeight="1">
      <c r="B11" s="136"/>
      <c r="C11" s="140"/>
      <c r="E11" s="84" t="s">
        <v>33</v>
      </c>
      <c r="F11" s="84"/>
      <c r="G11" s="84"/>
      <c r="H11" s="84"/>
      <c r="I11" s="84"/>
      <c r="J11" s="84"/>
      <c r="K11" s="84"/>
      <c r="L11" s="84"/>
      <c r="M11" s="142"/>
      <c r="N11" s="143" t="s">
        <v>34</v>
      </c>
      <c r="O11" s="143"/>
      <c r="P11" s="143"/>
    </row>
    <row r="12" spans="2:16" ht="16.5" customHeight="1">
      <c r="B12" s="136"/>
      <c r="C12" s="140"/>
      <c r="E12" s="144" t="s">
        <v>35</v>
      </c>
      <c r="F12" s="144"/>
      <c r="G12" s="144"/>
      <c r="H12" s="144"/>
      <c r="I12" s="144"/>
      <c r="J12" s="144"/>
      <c r="K12" s="144"/>
      <c r="L12" s="144"/>
      <c r="M12" s="145"/>
      <c r="N12" s="143"/>
      <c r="O12" s="143"/>
      <c r="P12" s="143"/>
    </row>
    <row r="13" spans="2:16" ht="11.25" customHeight="1">
      <c r="B13" s="136"/>
      <c r="E13" s="146" t="s">
        <v>36</v>
      </c>
      <c r="F13" s="146"/>
      <c r="G13" s="146" t="s">
        <v>37</v>
      </c>
      <c r="H13" s="146"/>
      <c r="I13" s="146"/>
      <c r="J13" s="146" t="s">
        <v>38</v>
      </c>
      <c r="K13" s="146"/>
      <c r="L13" s="146"/>
      <c r="M13" s="147"/>
      <c r="N13" s="143"/>
      <c r="O13" s="143"/>
      <c r="P13" s="143"/>
    </row>
    <row r="14" spans="2:16" ht="11.25" customHeight="1">
      <c r="B14" s="136"/>
      <c r="E14" s="146"/>
      <c r="F14" s="146"/>
      <c r="G14" s="146" t="s">
        <v>27</v>
      </c>
      <c r="H14" s="146" t="s">
        <v>39</v>
      </c>
      <c r="I14" s="146" t="s">
        <v>22</v>
      </c>
      <c r="J14" s="146" t="s">
        <v>27</v>
      </c>
      <c r="K14" s="146" t="s">
        <v>39</v>
      </c>
      <c r="L14" s="146" t="s">
        <v>22</v>
      </c>
      <c r="M14" s="148"/>
      <c r="O14" s="33"/>
      <c r="P14" s="138"/>
    </row>
    <row r="15" spans="2:16" ht="12" customHeight="1">
      <c r="B15" s="136"/>
      <c r="D15" s="149"/>
      <c r="E15" s="127" t="s">
        <v>40</v>
      </c>
      <c r="F15" s="127"/>
      <c r="G15" s="150">
        <f>+D39</f>
        <v>1310.762491</v>
      </c>
      <c r="H15" s="150">
        <f>+E39</f>
        <v>909.1715550000001</v>
      </c>
      <c r="I15" s="151">
        <f>+H15/G15</f>
        <v>0.6936203631417465</v>
      </c>
      <c r="J15" s="150">
        <f aca="true" t="shared" si="0" ref="J15:K15">+G39</f>
        <v>709.338703</v>
      </c>
      <c r="K15" s="150">
        <f t="shared" si="0"/>
        <v>639.259635</v>
      </c>
      <c r="L15" s="151">
        <f aca="true" t="shared" si="1" ref="L15:L18">+K15/J15</f>
        <v>0.9012050693080538</v>
      </c>
      <c r="M15" s="97"/>
      <c r="N15" s="149"/>
      <c r="O15" s="152">
        <f>(I15-L15)*100</f>
        <v>-20.75847061663073</v>
      </c>
      <c r="P15" s="138"/>
    </row>
    <row r="16" spans="2:16" ht="12" customHeight="1">
      <c r="B16" s="136"/>
      <c r="C16" s="53"/>
      <c r="D16" s="149"/>
      <c r="E16" s="127" t="s">
        <v>41</v>
      </c>
      <c r="F16" s="127"/>
      <c r="G16" s="150">
        <f>D55</f>
        <v>425.06082000000004</v>
      </c>
      <c r="H16" s="150">
        <f>E55</f>
        <v>139.427731</v>
      </c>
      <c r="I16" s="151">
        <f aca="true" t="shared" si="2" ref="I16:I18">+H16/G16</f>
        <v>0.3280183080623615</v>
      </c>
      <c r="J16" s="150">
        <f>G55</f>
        <v>314.140003</v>
      </c>
      <c r="K16" s="150">
        <f>H55</f>
        <v>281.25741999999997</v>
      </c>
      <c r="L16" s="151">
        <f t="shared" si="1"/>
        <v>0.8953250694404558</v>
      </c>
      <c r="M16" s="97"/>
      <c r="N16" s="149"/>
      <c r="O16" s="152">
        <f>(I16-L16)*100</f>
        <v>-56.730676137809425</v>
      </c>
      <c r="P16" s="138"/>
    </row>
    <row r="17" spans="2:16" ht="12" customHeight="1">
      <c r="B17" s="136"/>
      <c r="D17" s="149"/>
      <c r="E17" s="127" t="s">
        <v>42</v>
      </c>
      <c r="F17" s="127"/>
      <c r="G17" s="114">
        <f>D71</f>
        <v>845.71213</v>
      </c>
      <c r="H17" s="114">
        <f>E71</f>
        <v>471.41945000000004</v>
      </c>
      <c r="I17" s="151">
        <f t="shared" si="2"/>
        <v>0.5574230678233266</v>
      </c>
      <c r="J17" s="114">
        <f>G71</f>
        <v>799.5483409999999</v>
      </c>
      <c r="K17" s="114">
        <f>H71</f>
        <v>489.38503900000006</v>
      </c>
      <c r="L17" s="151">
        <f t="shared" si="1"/>
        <v>0.6120768612788605</v>
      </c>
      <c r="M17" s="97"/>
      <c r="N17" s="149"/>
      <c r="O17" s="152">
        <f>(I17-L17)*100</f>
        <v>-5.465379345553389</v>
      </c>
      <c r="P17" s="138"/>
    </row>
    <row r="18" spans="2:16" ht="12" customHeight="1">
      <c r="B18" s="136"/>
      <c r="D18" s="149"/>
      <c r="E18" s="153" t="s">
        <v>43</v>
      </c>
      <c r="F18" s="153"/>
      <c r="G18" s="154">
        <f>SUM(G15:G17)</f>
        <v>2581.535441</v>
      </c>
      <c r="H18" s="154">
        <f>SUM(H15:H17)</f>
        <v>1520.0187360000002</v>
      </c>
      <c r="I18" s="151">
        <f t="shared" si="2"/>
        <v>0.588804132555777</v>
      </c>
      <c r="J18" s="154">
        <f>SUM(J15:J17)</f>
        <v>1823.027047</v>
      </c>
      <c r="K18" s="154">
        <f>SUM(K15:K17)</f>
        <v>1409.902094</v>
      </c>
      <c r="L18" s="151">
        <f t="shared" si="1"/>
        <v>0.7733851762211403</v>
      </c>
      <c r="M18" s="101"/>
      <c r="N18" s="155"/>
      <c r="O18" s="152">
        <f>(I18-L18)*100</f>
        <v>-18.458104366536332</v>
      </c>
      <c r="P18" s="138"/>
    </row>
    <row r="19" spans="2:16" ht="12" customHeight="1">
      <c r="B19" s="136"/>
      <c r="E19" s="156" t="s">
        <v>77</v>
      </c>
      <c r="F19" s="75"/>
      <c r="G19" s="75"/>
      <c r="H19" s="75"/>
      <c r="I19" s="75"/>
      <c r="J19" s="75"/>
      <c r="K19" s="75"/>
      <c r="L19" s="75"/>
      <c r="M19" s="157"/>
      <c r="N19" s="104"/>
      <c r="O19" s="33"/>
      <c r="P19" s="138"/>
    </row>
    <row r="20" spans="2:16" ht="12" customHeight="1">
      <c r="B20" s="136"/>
      <c r="E20" s="158" t="s">
        <v>30</v>
      </c>
      <c r="F20" s="159"/>
      <c r="G20" s="159"/>
      <c r="H20" s="160"/>
      <c r="I20" s="159"/>
      <c r="J20" s="159"/>
      <c r="K20" s="159"/>
      <c r="L20" s="159"/>
      <c r="M20" s="161"/>
      <c r="N20" s="104"/>
      <c r="O20" s="33"/>
      <c r="P20" s="138"/>
    </row>
    <row r="21" spans="2:16" ht="12" customHeight="1">
      <c r="B21" s="136"/>
      <c r="E21" s="162"/>
      <c r="F21" s="159"/>
      <c r="G21" s="159"/>
      <c r="H21" s="160"/>
      <c r="I21" s="159"/>
      <c r="J21" s="159"/>
      <c r="K21" s="159"/>
      <c r="L21" s="159"/>
      <c r="M21" s="161"/>
      <c r="N21" s="104"/>
      <c r="O21" s="33"/>
      <c r="P21" s="138"/>
    </row>
    <row r="22" spans="2:16" ht="12" customHeight="1">
      <c r="B22" s="136"/>
      <c r="E22" s="162"/>
      <c r="F22" s="159"/>
      <c r="G22" s="159"/>
      <c r="H22" s="160"/>
      <c r="I22" s="159"/>
      <c r="J22" s="159"/>
      <c r="K22" s="159"/>
      <c r="L22" s="159"/>
      <c r="M22" s="161"/>
      <c r="N22" s="104"/>
      <c r="O22" s="33"/>
      <c r="P22" s="138"/>
    </row>
    <row r="23" spans="2:16" ht="12" customHeight="1">
      <c r="B23" s="136"/>
      <c r="C23" s="155" t="s">
        <v>78</v>
      </c>
      <c r="E23" s="162"/>
      <c r="F23" s="159"/>
      <c r="G23" s="159"/>
      <c r="H23" s="160"/>
      <c r="I23" s="159"/>
      <c r="J23" s="159"/>
      <c r="K23" s="159"/>
      <c r="L23" s="159"/>
      <c r="M23" s="161"/>
      <c r="N23" s="104"/>
      <c r="O23" s="33"/>
      <c r="P23" s="138"/>
    </row>
    <row r="24" spans="2:16" ht="12" customHeight="1">
      <c r="B24" s="136"/>
      <c r="C24" s="155"/>
      <c r="E24" s="162"/>
      <c r="F24" s="159"/>
      <c r="G24" s="159"/>
      <c r="H24" s="160"/>
      <c r="I24" s="159"/>
      <c r="J24" s="159"/>
      <c r="K24" s="159"/>
      <c r="L24" s="159"/>
      <c r="M24" s="161"/>
      <c r="N24" s="104"/>
      <c r="O24" s="33"/>
      <c r="P24" s="138"/>
    </row>
    <row r="25" spans="2:16" ht="12" customHeight="1">
      <c r="B25" s="136"/>
      <c r="C25" s="155" t="s">
        <v>40</v>
      </c>
      <c r="E25" s="162"/>
      <c r="F25" s="159"/>
      <c r="G25" s="159"/>
      <c r="H25" s="160"/>
      <c r="I25" s="159"/>
      <c r="J25" s="159"/>
      <c r="K25" s="159"/>
      <c r="L25" s="159"/>
      <c r="M25" s="161"/>
      <c r="N25" s="104"/>
      <c r="O25" s="33"/>
      <c r="P25" s="138"/>
    </row>
    <row r="26" spans="2:16" ht="12" customHeight="1">
      <c r="B26" s="136"/>
      <c r="E26" s="162"/>
      <c r="F26" s="159"/>
      <c r="G26" s="159"/>
      <c r="H26" s="160"/>
      <c r="I26" s="159"/>
      <c r="J26" s="159"/>
      <c r="K26" s="159"/>
      <c r="L26" s="159"/>
      <c r="M26" s="161"/>
      <c r="N26" s="104"/>
      <c r="O26" s="33"/>
      <c r="P26" s="138"/>
    </row>
    <row r="27" spans="2:16" ht="12" customHeight="1">
      <c r="B27" s="136"/>
      <c r="C27" s="110" t="s">
        <v>45</v>
      </c>
      <c r="D27" s="110" t="s">
        <v>46</v>
      </c>
      <c r="E27" s="111" t="s">
        <v>47</v>
      </c>
      <c r="F27" s="110" t="s">
        <v>48</v>
      </c>
      <c r="G27" s="112" t="s">
        <v>49</v>
      </c>
      <c r="H27" s="112" t="s">
        <v>50</v>
      </c>
      <c r="I27" s="110" t="s">
        <v>48</v>
      </c>
      <c r="J27" s="159"/>
      <c r="K27" s="159"/>
      <c r="L27" s="159"/>
      <c r="M27" s="161"/>
      <c r="N27" s="104"/>
      <c r="O27" s="33"/>
      <c r="P27" s="138"/>
    </row>
    <row r="28" spans="2:16" ht="12" customHeight="1">
      <c r="B28" s="136"/>
      <c r="C28" s="113" t="s">
        <v>121</v>
      </c>
      <c r="D28" s="114">
        <v>0.15357200000000001</v>
      </c>
      <c r="E28" s="115">
        <v>0</v>
      </c>
      <c r="F28" s="116">
        <f>+E28/D28</f>
        <v>0</v>
      </c>
      <c r="G28" s="117">
        <v>0.18179700000000001</v>
      </c>
      <c r="H28" s="117">
        <v>0.028225</v>
      </c>
      <c r="I28" s="116">
        <f aca="true" t="shared" si="3" ref="I28:I39">+H28/G28</f>
        <v>0.15525558727591762</v>
      </c>
      <c r="J28" s="159"/>
      <c r="K28" s="159"/>
      <c r="L28" s="159"/>
      <c r="M28" s="161"/>
      <c r="N28" s="104"/>
      <c r="O28" s="33"/>
      <c r="P28" s="138"/>
    </row>
    <row r="29" spans="2:16" ht="12" customHeight="1">
      <c r="B29" s="136"/>
      <c r="C29" s="113" t="s">
        <v>59</v>
      </c>
      <c r="D29" s="114">
        <v>1.834674</v>
      </c>
      <c r="E29" s="115">
        <v>0.843773</v>
      </c>
      <c r="F29" s="116">
        <f aca="true" t="shared" si="4" ref="F29:F39">+E29/D29</f>
        <v>0.4599035032926831</v>
      </c>
      <c r="G29" s="117">
        <v>1.402335</v>
      </c>
      <c r="H29" s="117">
        <v>0.6797530000000002</v>
      </c>
      <c r="I29" s="116">
        <f t="shared" si="3"/>
        <v>0.4847293977544596</v>
      </c>
      <c r="J29" s="159"/>
      <c r="K29" s="159"/>
      <c r="L29" s="159"/>
      <c r="M29" s="161"/>
      <c r="N29" s="104"/>
      <c r="O29" s="33"/>
      <c r="P29" s="138"/>
    </row>
    <row r="30" spans="2:16" ht="12" customHeight="1">
      <c r="B30" s="136"/>
      <c r="C30" s="113" t="s">
        <v>79</v>
      </c>
      <c r="D30" s="114">
        <v>0.556585</v>
      </c>
      <c r="E30" s="115">
        <v>0</v>
      </c>
      <c r="F30" s="116">
        <f t="shared" si="4"/>
        <v>0</v>
      </c>
      <c r="G30" s="117">
        <v>0</v>
      </c>
      <c r="H30" s="117">
        <v>0</v>
      </c>
      <c r="I30" s="116" t="e">
        <f t="shared" si="3"/>
        <v>#DIV/0!</v>
      </c>
      <c r="J30" s="159"/>
      <c r="K30" s="159"/>
      <c r="L30" s="159"/>
      <c r="M30" s="161"/>
      <c r="N30" s="104"/>
      <c r="O30" s="33"/>
      <c r="P30" s="138"/>
    </row>
    <row r="31" spans="2:16" ht="12" customHeight="1">
      <c r="B31" s="136"/>
      <c r="C31" s="113" t="s">
        <v>60</v>
      </c>
      <c r="D31" s="114">
        <v>19.88881</v>
      </c>
      <c r="E31" s="115">
        <v>16.946496</v>
      </c>
      <c r="F31" s="116">
        <f t="shared" si="4"/>
        <v>0.8520618377871778</v>
      </c>
      <c r="G31" s="117">
        <v>10.220878</v>
      </c>
      <c r="H31" s="117">
        <v>7.86871</v>
      </c>
      <c r="I31" s="116">
        <f t="shared" si="3"/>
        <v>0.7698663461201669</v>
      </c>
      <c r="J31" s="159"/>
      <c r="K31" s="159"/>
      <c r="L31" s="159"/>
      <c r="M31" s="161"/>
      <c r="N31" s="104"/>
      <c r="O31" s="33"/>
      <c r="P31" s="138"/>
    </row>
    <row r="32" spans="2:16" ht="12" customHeight="1">
      <c r="B32" s="136"/>
      <c r="C32" s="113" t="s">
        <v>57</v>
      </c>
      <c r="D32" s="114">
        <v>17.803656</v>
      </c>
      <c r="E32" s="115">
        <v>1.6843279999999998</v>
      </c>
      <c r="F32" s="116">
        <f t="shared" si="4"/>
        <v>0.09460573715870492</v>
      </c>
      <c r="G32" s="117">
        <v>12.540322</v>
      </c>
      <c r="H32" s="117">
        <v>10.735715</v>
      </c>
      <c r="I32" s="116">
        <f t="shared" si="3"/>
        <v>0.8560956409253287</v>
      </c>
      <c r="J32" s="159"/>
      <c r="K32" s="159"/>
      <c r="L32" s="159"/>
      <c r="M32" s="161"/>
      <c r="N32" s="104"/>
      <c r="O32" s="33"/>
      <c r="P32" s="138"/>
    </row>
    <row r="33" spans="2:16" ht="12" customHeight="1">
      <c r="B33" s="136"/>
      <c r="C33" s="113" t="s">
        <v>80</v>
      </c>
      <c r="D33" s="114">
        <v>0.42809</v>
      </c>
      <c r="E33" s="115">
        <v>0.182202</v>
      </c>
      <c r="F33" s="116">
        <f t="shared" si="4"/>
        <v>0.42561610876217615</v>
      </c>
      <c r="G33" s="117">
        <v>1.445621</v>
      </c>
      <c r="H33" s="117">
        <v>1.363467</v>
      </c>
      <c r="I33" s="116">
        <f t="shared" si="3"/>
        <v>0.9431704437055078</v>
      </c>
      <c r="J33" s="159"/>
      <c r="K33" s="159"/>
      <c r="L33" s="159"/>
      <c r="M33" s="161"/>
      <c r="N33" s="104"/>
      <c r="O33" s="33"/>
      <c r="P33" s="138"/>
    </row>
    <row r="34" spans="2:16" ht="12" customHeight="1">
      <c r="B34" s="136"/>
      <c r="C34" s="113" t="s">
        <v>54</v>
      </c>
      <c r="D34" s="114">
        <v>48.586257</v>
      </c>
      <c r="E34" s="115">
        <v>24.729544</v>
      </c>
      <c r="F34" s="116">
        <f t="shared" si="4"/>
        <v>0.5089822827883201</v>
      </c>
      <c r="G34" s="117">
        <v>28.173182</v>
      </c>
      <c r="H34" s="117">
        <v>24.417926</v>
      </c>
      <c r="I34" s="116">
        <f t="shared" si="3"/>
        <v>0.8667081339977856</v>
      </c>
      <c r="J34" s="159"/>
      <c r="K34" s="159"/>
      <c r="L34" s="159"/>
      <c r="M34" s="161"/>
      <c r="N34" s="104"/>
      <c r="O34" s="33"/>
      <c r="P34" s="138"/>
    </row>
    <row r="35" spans="2:16" ht="12" customHeight="1">
      <c r="B35" s="136"/>
      <c r="C35" s="113" t="s">
        <v>81</v>
      </c>
      <c r="D35" s="114">
        <v>1.408685</v>
      </c>
      <c r="E35" s="115">
        <v>0.946366</v>
      </c>
      <c r="F35" s="116">
        <f t="shared" si="4"/>
        <v>0.6718081047217795</v>
      </c>
      <c r="G35" s="117">
        <v>1.289166</v>
      </c>
      <c r="H35" s="117">
        <v>1.122141</v>
      </c>
      <c r="I35" s="116">
        <f t="shared" si="3"/>
        <v>0.8704394934399449</v>
      </c>
      <c r="J35" s="159"/>
      <c r="K35" s="159"/>
      <c r="L35" s="159"/>
      <c r="M35" s="161"/>
      <c r="N35" s="104"/>
      <c r="O35" s="33"/>
      <c r="P35" s="138"/>
    </row>
    <row r="36" spans="2:16" ht="12" customHeight="1">
      <c r="B36" s="136"/>
      <c r="C36" s="113" t="s">
        <v>64</v>
      </c>
      <c r="D36" s="114">
        <v>30.275936</v>
      </c>
      <c r="E36" s="115">
        <v>23.719804</v>
      </c>
      <c r="F36" s="116">
        <f t="shared" si="4"/>
        <v>0.783454027647568</v>
      </c>
      <c r="G36" s="117">
        <v>30.399626</v>
      </c>
      <c r="H36" s="117">
        <v>2.715573</v>
      </c>
      <c r="I36" s="116">
        <f t="shared" si="3"/>
        <v>0.08932915819424883</v>
      </c>
      <c r="J36" s="159"/>
      <c r="K36" s="159"/>
      <c r="L36" s="159"/>
      <c r="M36" s="161"/>
      <c r="N36" s="104"/>
      <c r="O36" s="33"/>
      <c r="P36" s="138"/>
    </row>
    <row r="37" spans="2:16" ht="12" customHeight="1">
      <c r="B37" s="136"/>
      <c r="C37" s="113" t="s">
        <v>83</v>
      </c>
      <c r="D37" s="114">
        <v>3.475114</v>
      </c>
      <c r="E37" s="115">
        <v>0.871847</v>
      </c>
      <c r="F37" s="116">
        <f t="shared" si="4"/>
        <v>0.25088299261549407</v>
      </c>
      <c r="G37" s="117">
        <v>1.749326</v>
      </c>
      <c r="H37" s="117">
        <v>1.585322</v>
      </c>
      <c r="I37" s="116">
        <f t="shared" si="3"/>
        <v>0.9062473203965413</v>
      </c>
      <c r="J37" s="159"/>
      <c r="K37" s="159"/>
      <c r="L37" s="159"/>
      <c r="M37" s="161"/>
      <c r="N37" s="104"/>
      <c r="O37" s="33"/>
      <c r="P37" s="138"/>
    </row>
    <row r="38" spans="2:16" ht="12" customHeight="1">
      <c r="B38" s="136"/>
      <c r="C38" s="113" t="s">
        <v>61</v>
      </c>
      <c r="D38" s="114">
        <v>1186.351112</v>
      </c>
      <c r="E38" s="115">
        <v>839.247195</v>
      </c>
      <c r="F38" s="116">
        <f t="shared" si="4"/>
        <v>0.7074188969108498</v>
      </c>
      <c r="G38" s="117">
        <v>621.93645</v>
      </c>
      <c r="H38" s="117">
        <v>588.742803</v>
      </c>
      <c r="I38" s="116">
        <f t="shared" si="3"/>
        <v>0.9466285550557456</v>
      </c>
      <c r="J38" s="159"/>
      <c r="K38" s="159"/>
      <c r="L38" s="159"/>
      <c r="M38" s="161"/>
      <c r="N38" s="104"/>
      <c r="O38" s="33"/>
      <c r="P38" s="138"/>
    </row>
    <row r="39" spans="2:16" ht="12" customHeight="1">
      <c r="B39" s="136"/>
      <c r="C39" s="123" t="s">
        <v>43</v>
      </c>
      <c r="D39" s="114">
        <f aca="true" t="shared" si="5" ref="D39:E39">SUM(D28:D38)</f>
        <v>1310.762491</v>
      </c>
      <c r="E39" s="115">
        <f t="shared" si="5"/>
        <v>909.1715550000001</v>
      </c>
      <c r="F39" s="116">
        <f t="shared" si="4"/>
        <v>0.6936203631417465</v>
      </c>
      <c r="G39" s="117">
        <f aca="true" t="shared" si="6" ref="G39:H39">SUM(G28:G38)</f>
        <v>709.338703</v>
      </c>
      <c r="H39" s="117">
        <f t="shared" si="6"/>
        <v>639.259635</v>
      </c>
      <c r="I39" s="116">
        <f t="shared" si="3"/>
        <v>0.9012050693080538</v>
      </c>
      <c r="J39" s="159"/>
      <c r="K39" s="159"/>
      <c r="L39" s="159"/>
      <c r="M39" s="161"/>
      <c r="N39" s="104"/>
      <c r="O39" s="33"/>
      <c r="P39" s="138"/>
    </row>
    <row r="40" spans="2:16" ht="12" customHeight="1">
      <c r="B40" s="136"/>
      <c r="E40" s="162"/>
      <c r="G40" s="159"/>
      <c r="H40" s="159"/>
      <c r="I40" s="159"/>
      <c r="J40" s="159"/>
      <c r="K40" s="159"/>
      <c r="L40" s="159"/>
      <c r="M40" s="161"/>
      <c r="N40" s="104"/>
      <c r="O40" s="33"/>
      <c r="P40" s="138"/>
    </row>
    <row r="41" spans="2:16" ht="12" customHeight="1">
      <c r="B41" s="136"/>
      <c r="C41" s="155" t="s">
        <v>41</v>
      </c>
      <c r="E41" s="162"/>
      <c r="G41" s="159"/>
      <c r="H41" s="159"/>
      <c r="I41" s="159"/>
      <c r="J41" s="159"/>
      <c r="K41" s="159"/>
      <c r="L41" s="159"/>
      <c r="M41" s="161"/>
      <c r="N41" s="104"/>
      <c r="O41" s="33"/>
      <c r="P41" s="138"/>
    </row>
    <row r="42" spans="2:16" ht="12" customHeight="1">
      <c r="B42" s="136"/>
      <c r="E42" s="162"/>
      <c r="G42" s="159"/>
      <c r="H42" s="159"/>
      <c r="I42" s="159"/>
      <c r="J42" s="159"/>
      <c r="K42" s="159"/>
      <c r="L42" s="159"/>
      <c r="M42" s="161"/>
      <c r="N42" s="104"/>
      <c r="O42" s="33"/>
      <c r="P42" s="138"/>
    </row>
    <row r="43" spans="2:16" ht="12" customHeight="1">
      <c r="B43" s="136"/>
      <c r="C43" s="110" t="s">
        <v>45</v>
      </c>
      <c r="D43" s="110" t="s">
        <v>46</v>
      </c>
      <c r="E43" s="111" t="s">
        <v>47</v>
      </c>
      <c r="F43" s="110" t="s">
        <v>48</v>
      </c>
      <c r="G43" s="112" t="s">
        <v>49</v>
      </c>
      <c r="H43" s="112" t="s">
        <v>50</v>
      </c>
      <c r="I43" s="110" t="s">
        <v>48</v>
      </c>
      <c r="J43" s="159"/>
      <c r="K43" s="159"/>
      <c r="L43" s="159"/>
      <c r="M43" s="161"/>
      <c r="N43" s="104"/>
      <c r="O43" s="33"/>
      <c r="P43" s="138"/>
    </row>
    <row r="44" spans="2:16" ht="12" customHeight="1">
      <c r="B44" s="136"/>
      <c r="C44" s="113" t="s">
        <v>59</v>
      </c>
      <c r="D44" s="114">
        <v>5.727411</v>
      </c>
      <c r="E44" s="115">
        <v>0.33907000000000004</v>
      </c>
      <c r="F44" s="116">
        <f aca="true" t="shared" si="7" ref="F44:F55">+E44/D44</f>
        <v>0.05920126912491526</v>
      </c>
      <c r="G44" s="117">
        <v>0.7672759999999998</v>
      </c>
      <c r="H44" s="117">
        <v>0.259979</v>
      </c>
      <c r="I44" s="116">
        <f aca="true" t="shared" si="8" ref="I44:I55">+H44/G44</f>
        <v>0.3388337443110433</v>
      </c>
      <c r="J44" s="159"/>
      <c r="K44" s="159"/>
      <c r="L44" s="159"/>
      <c r="M44" s="161"/>
      <c r="N44" s="104"/>
      <c r="O44" s="33"/>
      <c r="P44" s="138"/>
    </row>
    <row r="45" spans="2:16" ht="12" customHeight="1">
      <c r="B45" s="136"/>
      <c r="C45" s="113" t="s">
        <v>60</v>
      </c>
      <c r="D45" s="114">
        <v>1.081183</v>
      </c>
      <c r="E45" s="115">
        <v>0.442365</v>
      </c>
      <c r="F45" s="116">
        <f t="shared" si="7"/>
        <v>0.4091490524730781</v>
      </c>
      <c r="G45" s="117">
        <v>6.250575</v>
      </c>
      <c r="H45" s="117">
        <v>5.905533</v>
      </c>
      <c r="I45" s="116">
        <f t="shared" si="8"/>
        <v>0.9447983585510132</v>
      </c>
      <c r="J45" s="159"/>
      <c r="K45" s="159"/>
      <c r="L45" s="159"/>
      <c r="M45" s="161"/>
      <c r="N45" s="104"/>
      <c r="O45" s="33"/>
      <c r="P45" s="138"/>
    </row>
    <row r="46" spans="2:16" ht="12" customHeight="1">
      <c r="B46" s="136"/>
      <c r="C46" s="113" t="s">
        <v>84</v>
      </c>
      <c r="D46" s="114">
        <v>0.437738</v>
      </c>
      <c r="E46" s="115">
        <v>0.28205600000000003</v>
      </c>
      <c r="F46" s="116">
        <f t="shared" si="7"/>
        <v>0.6443489027683227</v>
      </c>
      <c r="G46" s="117">
        <v>0.299736</v>
      </c>
      <c r="H46" s="117">
        <v>0.180846</v>
      </c>
      <c r="I46" s="116">
        <f t="shared" si="8"/>
        <v>0.6033509488349748</v>
      </c>
      <c r="J46" s="159"/>
      <c r="K46" s="159"/>
      <c r="L46" s="159"/>
      <c r="M46" s="161"/>
      <c r="N46" s="104"/>
      <c r="O46" s="33"/>
      <c r="P46" s="138"/>
    </row>
    <row r="47" spans="2:16" ht="12" customHeight="1">
      <c r="B47" s="136"/>
      <c r="C47" s="113" t="s">
        <v>54</v>
      </c>
      <c r="D47" s="114">
        <v>54.467122</v>
      </c>
      <c r="E47" s="115">
        <v>39.14955</v>
      </c>
      <c r="F47" s="116">
        <f t="shared" si="7"/>
        <v>0.7187739789152068</v>
      </c>
      <c r="G47" s="117">
        <v>57.246468</v>
      </c>
      <c r="H47" s="117">
        <v>49.04735</v>
      </c>
      <c r="I47" s="116">
        <f t="shared" si="8"/>
        <v>0.8567751289040225</v>
      </c>
      <c r="J47" s="159"/>
      <c r="K47" s="159"/>
      <c r="L47" s="159"/>
      <c r="M47" s="161"/>
      <c r="N47" s="104"/>
      <c r="O47" s="33"/>
      <c r="P47" s="138"/>
    </row>
    <row r="48" spans="2:16" ht="12" customHeight="1">
      <c r="B48" s="136"/>
      <c r="C48" s="113" t="s">
        <v>81</v>
      </c>
      <c r="D48" s="114">
        <v>5.180027</v>
      </c>
      <c r="E48" s="115">
        <v>3.479924</v>
      </c>
      <c r="F48" s="116">
        <f t="shared" si="7"/>
        <v>0.6717964983580201</v>
      </c>
      <c r="G48" s="117">
        <v>4.07563</v>
      </c>
      <c r="H48" s="117">
        <v>2.62471</v>
      </c>
      <c r="I48" s="116">
        <f t="shared" si="8"/>
        <v>0.6440010501443948</v>
      </c>
      <c r="J48" s="159"/>
      <c r="K48" s="159"/>
      <c r="L48" s="159"/>
      <c r="M48" s="161"/>
      <c r="N48" s="104"/>
      <c r="O48" s="33"/>
      <c r="P48" s="138"/>
    </row>
    <row r="49" spans="2:16" ht="12" customHeight="1">
      <c r="B49" s="136"/>
      <c r="C49" s="113" t="s">
        <v>83</v>
      </c>
      <c r="D49" s="114">
        <v>0.065228</v>
      </c>
      <c r="E49" s="115">
        <v>0.051208000000000004</v>
      </c>
      <c r="F49" s="116">
        <f t="shared" si="7"/>
        <v>0.7850616299748575</v>
      </c>
      <c r="G49" s="117">
        <v>0</v>
      </c>
      <c r="H49" s="117">
        <v>0</v>
      </c>
      <c r="I49" s="116" t="e">
        <f t="shared" si="8"/>
        <v>#DIV/0!</v>
      </c>
      <c r="J49" s="159"/>
      <c r="K49" s="159"/>
      <c r="L49" s="159"/>
      <c r="M49" s="161"/>
      <c r="N49" s="104"/>
      <c r="O49" s="33"/>
      <c r="P49" s="138"/>
    </row>
    <row r="50" spans="2:16" ht="12" customHeight="1">
      <c r="B50" s="136"/>
      <c r="C50" s="113" t="s">
        <v>51</v>
      </c>
      <c r="D50" s="114">
        <v>66.144671</v>
      </c>
      <c r="E50" s="115">
        <v>31.161793</v>
      </c>
      <c r="F50" s="116">
        <f t="shared" si="7"/>
        <v>0.47111570031091393</v>
      </c>
      <c r="G50" s="117">
        <v>54.973886</v>
      </c>
      <c r="H50" s="117">
        <v>46.249349</v>
      </c>
      <c r="I50" s="116">
        <f t="shared" si="8"/>
        <v>0.8412967022196685</v>
      </c>
      <c r="J50" s="159"/>
      <c r="K50" s="159"/>
      <c r="L50" s="159"/>
      <c r="M50" s="161"/>
      <c r="N50" s="104"/>
      <c r="O50" s="33"/>
      <c r="P50" s="138"/>
    </row>
    <row r="51" spans="2:16" ht="12" customHeight="1">
      <c r="B51" s="136"/>
      <c r="C51" s="113" t="s">
        <v>63</v>
      </c>
      <c r="D51" s="114">
        <v>3.504888</v>
      </c>
      <c r="E51" s="115">
        <v>2.992577</v>
      </c>
      <c r="F51" s="116">
        <f t="shared" si="7"/>
        <v>0.8538295660232225</v>
      </c>
      <c r="G51" s="117">
        <v>1.23537</v>
      </c>
      <c r="H51" s="117">
        <v>1.17689</v>
      </c>
      <c r="I51" s="116">
        <f t="shared" si="8"/>
        <v>0.9526619555274937</v>
      </c>
      <c r="J51" s="159"/>
      <c r="K51" s="159"/>
      <c r="L51" s="159"/>
      <c r="M51" s="161"/>
      <c r="N51" s="104"/>
      <c r="O51" s="33"/>
      <c r="P51" s="138"/>
    </row>
    <row r="52" spans="2:16" ht="12" customHeight="1">
      <c r="B52" s="136"/>
      <c r="C52" s="113" t="s">
        <v>66</v>
      </c>
      <c r="D52" s="114">
        <v>0.31914400000000004</v>
      </c>
      <c r="E52" s="115">
        <v>0.12366</v>
      </c>
      <c r="F52" s="116">
        <f t="shared" si="7"/>
        <v>0.38747399293109064</v>
      </c>
      <c r="G52" s="117">
        <v>0</v>
      </c>
      <c r="H52" s="117">
        <v>0</v>
      </c>
      <c r="I52" s="116" t="e">
        <f t="shared" si="8"/>
        <v>#DIV/0!</v>
      </c>
      <c r="J52" s="159"/>
      <c r="K52" s="159"/>
      <c r="L52" s="159"/>
      <c r="M52" s="161"/>
      <c r="N52" s="104"/>
      <c r="O52" s="33"/>
      <c r="P52" s="138"/>
    </row>
    <row r="53" spans="2:16" ht="12" customHeight="1">
      <c r="B53" s="136"/>
      <c r="C53" s="113" t="s">
        <v>56</v>
      </c>
      <c r="D53" s="114">
        <v>232.21777</v>
      </c>
      <c r="E53" s="115">
        <v>29.957096</v>
      </c>
      <c r="F53" s="116">
        <f t="shared" si="7"/>
        <v>0.12900432210678794</v>
      </c>
      <c r="G53" s="117">
        <v>145.023126</v>
      </c>
      <c r="H53" s="117">
        <v>139.061636</v>
      </c>
      <c r="I53" s="116">
        <f t="shared" si="8"/>
        <v>0.9588928320301137</v>
      </c>
      <c r="J53" s="159"/>
      <c r="K53" s="159"/>
      <c r="L53" s="159"/>
      <c r="M53" s="161"/>
      <c r="N53" s="104"/>
      <c r="O53" s="33"/>
      <c r="P53" s="138"/>
    </row>
    <row r="54" spans="2:16" ht="12" customHeight="1">
      <c r="B54" s="136"/>
      <c r="C54" s="113" t="s">
        <v>61</v>
      </c>
      <c r="D54" s="114">
        <v>55.915638</v>
      </c>
      <c r="E54" s="115">
        <v>31.448432</v>
      </c>
      <c r="F54" s="116">
        <f t="shared" si="7"/>
        <v>0.5624264181694574</v>
      </c>
      <c r="G54" s="117">
        <v>44.267936</v>
      </c>
      <c r="H54" s="117">
        <v>36.751127</v>
      </c>
      <c r="I54" s="116">
        <f t="shared" si="8"/>
        <v>0.8301974368084385</v>
      </c>
      <c r="J54" s="159"/>
      <c r="K54" s="159"/>
      <c r="L54" s="159"/>
      <c r="M54" s="161"/>
      <c r="N54" s="104"/>
      <c r="O54" s="33"/>
      <c r="P54" s="138"/>
    </row>
    <row r="55" spans="2:16" ht="12" customHeight="1">
      <c r="B55" s="136"/>
      <c r="C55" s="123" t="s">
        <v>43</v>
      </c>
      <c r="D55" s="114">
        <f aca="true" t="shared" si="9" ref="D55:E55">SUM(D44:D54)</f>
        <v>425.06082000000004</v>
      </c>
      <c r="E55" s="115">
        <f t="shared" si="9"/>
        <v>139.427731</v>
      </c>
      <c r="F55" s="116">
        <f t="shared" si="7"/>
        <v>0.3280183080623615</v>
      </c>
      <c r="G55" s="117">
        <f aca="true" t="shared" si="10" ref="G55:H55">SUM(G44:G54)</f>
        <v>314.140003</v>
      </c>
      <c r="H55" s="117">
        <f t="shared" si="10"/>
        <v>281.25741999999997</v>
      </c>
      <c r="I55" s="116">
        <f t="shared" si="8"/>
        <v>0.8953250694404558</v>
      </c>
      <c r="J55" s="159"/>
      <c r="K55" s="159"/>
      <c r="L55" s="159"/>
      <c r="M55" s="161"/>
      <c r="N55" s="104"/>
      <c r="O55" s="33"/>
      <c r="P55" s="138"/>
    </row>
    <row r="56" spans="2:16" ht="12" customHeight="1">
      <c r="B56" s="136"/>
      <c r="E56" s="162"/>
      <c r="G56" s="159"/>
      <c r="H56" s="159"/>
      <c r="I56" s="159"/>
      <c r="J56" s="159"/>
      <c r="K56" s="159"/>
      <c r="L56" s="159"/>
      <c r="M56" s="161"/>
      <c r="N56" s="104"/>
      <c r="O56" s="33"/>
      <c r="P56" s="138"/>
    </row>
    <row r="57" spans="2:16" ht="12" customHeight="1">
      <c r="B57" s="136"/>
      <c r="C57" s="155" t="s">
        <v>65</v>
      </c>
      <c r="E57" s="162"/>
      <c r="G57" s="159"/>
      <c r="H57" s="159"/>
      <c r="I57" s="159"/>
      <c r="J57" s="159"/>
      <c r="K57" s="159"/>
      <c r="L57" s="159"/>
      <c r="M57" s="161"/>
      <c r="N57" s="104"/>
      <c r="O57" s="33"/>
      <c r="P57" s="138"/>
    </row>
    <row r="58" spans="2:16" ht="12" customHeight="1">
      <c r="B58" s="136"/>
      <c r="E58" s="162"/>
      <c r="G58" s="159"/>
      <c r="H58" s="159"/>
      <c r="I58" s="159"/>
      <c r="J58" s="159"/>
      <c r="K58" s="159"/>
      <c r="L58" s="159"/>
      <c r="M58" s="161"/>
      <c r="N58" s="104"/>
      <c r="O58" s="33"/>
      <c r="P58" s="138"/>
    </row>
    <row r="59" spans="2:16" ht="12" customHeight="1">
      <c r="B59" s="136"/>
      <c r="C59" s="110" t="s">
        <v>45</v>
      </c>
      <c r="D59" s="110" t="s">
        <v>46</v>
      </c>
      <c r="E59" s="111" t="s">
        <v>47</v>
      </c>
      <c r="F59" s="110" t="s">
        <v>48</v>
      </c>
      <c r="G59" s="112" t="s">
        <v>49</v>
      </c>
      <c r="H59" s="112" t="s">
        <v>50</v>
      </c>
      <c r="I59" s="110" t="s">
        <v>48</v>
      </c>
      <c r="J59" s="159"/>
      <c r="K59" s="159"/>
      <c r="L59" s="159"/>
      <c r="M59" s="161"/>
      <c r="N59" s="104"/>
      <c r="O59" s="33"/>
      <c r="P59" s="138"/>
    </row>
    <row r="60" spans="2:16" ht="12" customHeight="1">
      <c r="B60" s="136"/>
      <c r="C60" s="113" t="s">
        <v>59</v>
      </c>
      <c r="D60" s="114">
        <v>76.008121</v>
      </c>
      <c r="E60" s="115">
        <v>43.604797</v>
      </c>
      <c r="F60" s="116">
        <f aca="true" t="shared" si="11" ref="F60:F71">+E60/D60</f>
        <v>0.5736860275759217</v>
      </c>
      <c r="G60" s="117">
        <v>84.472205</v>
      </c>
      <c r="H60" s="117">
        <v>63.373979</v>
      </c>
      <c r="I60" s="116">
        <f aca="true" t="shared" si="12" ref="I60:I71">+H60/G60</f>
        <v>0.7502346955427528</v>
      </c>
      <c r="J60" s="159"/>
      <c r="K60" s="159"/>
      <c r="L60" s="159"/>
      <c r="M60" s="161"/>
      <c r="N60" s="104"/>
      <c r="O60" s="33"/>
      <c r="P60" s="138"/>
    </row>
    <row r="61" spans="2:16" ht="12" customHeight="1">
      <c r="B61" s="136"/>
      <c r="C61" s="113" t="s">
        <v>60</v>
      </c>
      <c r="D61" s="114">
        <v>10.803463</v>
      </c>
      <c r="E61" s="115">
        <v>4.919558</v>
      </c>
      <c r="F61" s="116">
        <f t="shared" si="11"/>
        <v>0.4553686165260158</v>
      </c>
      <c r="G61" s="117">
        <v>6.294638</v>
      </c>
      <c r="H61" s="117">
        <v>4.375268</v>
      </c>
      <c r="I61" s="116">
        <f t="shared" si="12"/>
        <v>0.6950785732237501</v>
      </c>
      <c r="J61" s="159"/>
      <c r="K61" s="159"/>
      <c r="L61" s="159"/>
      <c r="M61" s="161"/>
      <c r="N61" s="104"/>
      <c r="O61" s="33"/>
      <c r="P61" s="138"/>
    </row>
    <row r="62" spans="2:16" ht="12" customHeight="1">
      <c r="B62" s="136"/>
      <c r="C62" s="113" t="s">
        <v>119</v>
      </c>
      <c r="D62" s="114">
        <v>0.825185</v>
      </c>
      <c r="E62" s="115">
        <v>0.786649</v>
      </c>
      <c r="F62" s="116">
        <f t="shared" si="11"/>
        <v>0.9533001690530003</v>
      </c>
      <c r="G62" s="117">
        <v>0.080875</v>
      </c>
      <c r="H62" s="117">
        <v>0.08073600000000002</v>
      </c>
      <c r="I62" s="116">
        <f t="shared" si="12"/>
        <v>0.9982812982998456</v>
      </c>
      <c r="J62" s="159"/>
      <c r="K62" s="159"/>
      <c r="L62" s="159"/>
      <c r="M62" s="161"/>
      <c r="N62" s="104"/>
      <c r="O62" s="33"/>
      <c r="P62" s="138"/>
    </row>
    <row r="63" spans="2:16" ht="12" customHeight="1">
      <c r="B63" s="136"/>
      <c r="C63" s="113" t="s">
        <v>84</v>
      </c>
      <c r="D63" s="114">
        <v>9.120071</v>
      </c>
      <c r="E63" s="115">
        <v>6.713688</v>
      </c>
      <c r="F63" s="116">
        <f t="shared" si="11"/>
        <v>0.7361442690522915</v>
      </c>
      <c r="G63" s="117">
        <v>6.77186</v>
      </c>
      <c r="H63" s="117">
        <v>5.07509</v>
      </c>
      <c r="I63" s="116">
        <f t="shared" si="12"/>
        <v>0.7494381159681388</v>
      </c>
      <c r="J63" s="159"/>
      <c r="K63" s="159"/>
      <c r="L63" s="159"/>
      <c r="M63" s="161"/>
      <c r="N63" s="104"/>
      <c r="O63" s="33"/>
      <c r="P63" s="138"/>
    </row>
    <row r="64" spans="2:16" ht="12" customHeight="1">
      <c r="B64" s="136"/>
      <c r="C64" s="113" t="s">
        <v>80</v>
      </c>
      <c r="D64" s="114">
        <v>1.5165609999999998</v>
      </c>
      <c r="E64" s="115">
        <v>0.920343</v>
      </c>
      <c r="F64" s="116">
        <f t="shared" si="11"/>
        <v>0.6068618407040667</v>
      </c>
      <c r="G64" s="117">
        <v>1.3881</v>
      </c>
      <c r="H64" s="117">
        <v>1.133384</v>
      </c>
      <c r="I64" s="116">
        <f t="shared" si="12"/>
        <v>0.8165002521432174</v>
      </c>
      <c r="J64" s="159"/>
      <c r="K64" s="159"/>
      <c r="L64" s="159"/>
      <c r="M64" s="161"/>
      <c r="N64" s="104"/>
      <c r="O64" s="33"/>
      <c r="P64" s="138"/>
    </row>
    <row r="65" spans="2:16" ht="12" customHeight="1">
      <c r="B65" s="136"/>
      <c r="C65" s="113" t="s">
        <v>54</v>
      </c>
      <c r="D65" s="114">
        <v>54.683127</v>
      </c>
      <c r="E65" s="115">
        <v>32.799084</v>
      </c>
      <c r="F65" s="116">
        <f t="shared" si="11"/>
        <v>0.599802641132794</v>
      </c>
      <c r="G65" s="117">
        <v>37.930004</v>
      </c>
      <c r="H65" s="117">
        <v>28.549473</v>
      </c>
      <c r="I65" s="116">
        <f t="shared" si="12"/>
        <v>0.7526883730357635</v>
      </c>
      <c r="J65" s="159"/>
      <c r="K65" s="159"/>
      <c r="L65" s="159"/>
      <c r="M65" s="161"/>
      <c r="N65" s="104"/>
      <c r="O65" s="33"/>
      <c r="P65" s="138"/>
    </row>
    <row r="66" spans="2:16" ht="12" customHeight="1">
      <c r="B66" s="136"/>
      <c r="C66" s="113" t="s">
        <v>64</v>
      </c>
      <c r="D66" s="114">
        <v>5.835265</v>
      </c>
      <c r="E66" s="115">
        <v>2.090474</v>
      </c>
      <c r="F66" s="116">
        <f t="shared" si="11"/>
        <v>0.3582483400496807</v>
      </c>
      <c r="G66" s="117">
        <v>2.257961</v>
      </c>
      <c r="H66" s="117">
        <v>1.368438</v>
      </c>
      <c r="I66" s="116">
        <f t="shared" si="12"/>
        <v>0.6060503259356561</v>
      </c>
      <c r="J66" s="159"/>
      <c r="K66" s="159"/>
      <c r="L66" s="159"/>
      <c r="M66" s="161"/>
      <c r="N66" s="104"/>
      <c r="O66" s="33"/>
      <c r="P66" s="138"/>
    </row>
    <row r="67" spans="2:16" ht="12" customHeight="1">
      <c r="B67" s="136"/>
      <c r="C67" s="113" t="s">
        <v>82</v>
      </c>
      <c r="D67" s="114">
        <v>0.056521</v>
      </c>
      <c r="E67" s="115">
        <v>0.017868</v>
      </c>
      <c r="F67" s="116">
        <f t="shared" si="11"/>
        <v>0.3161302878576104</v>
      </c>
      <c r="G67" s="117">
        <v>0</v>
      </c>
      <c r="H67" s="117">
        <v>0</v>
      </c>
      <c r="I67" s="116" t="e">
        <f t="shared" si="12"/>
        <v>#DIV/0!</v>
      </c>
      <c r="J67" s="159"/>
      <c r="K67" s="159"/>
      <c r="L67" s="159"/>
      <c r="M67" s="161"/>
      <c r="N67" s="104"/>
      <c r="O67" s="33"/>
      <c r="P67" s="138"/>
    </row>
    <row r="68" spans="2:16" ht="12" customHeight="1">
      <c r="B68" s="136"/>
      <c r="C68" s="113" t="s">
        <v>83</v>
      </c>
      <c r="D68" s="114">
        <v>0.002568</v>
      </c>
      <c r="E68" s="115">
        <v>0</v>
      </c>
      <c r="F68" s="116">
        <f t="shared" si="11"/>
        <v>0</v>
      </c>
      <c r="G68" s="117">
        <v>0.006064</v>
      </c>
      <c r="H68" s="117">
        <v>0</v>
      </c>
      <c r="I68" s="116">
        <f t="shared" si="12"/>
        <v>0</v>
      </c>
      <c r="J68" s="159"/>
      <c r="K68" s="159"/>
      <c r="L68" s="159"/>
      <c r="M68" s="161"/>
      <c r="N68" s="104"/>
      <c r="O68" s="33"/>
      <c r="P68" s="138"/>
    </row>
    <row r="69" spans="2:16" ht="12" customHeight="1">
      <c r="B69" s="136"/>
      <c r="C69" s="113" t="s">
        <v>51</v>
      </c>
      <c r="D69" s="114">
        <v>170.351567</v>
      </c>
      <c r="E69" s="115">
        <v>106.172223</v>
      </c>
      <c r="F69" s="116">
        <f t="shared" si="11"/>
        <v>0.6232535741805064</v>
      </c>
      <c r="G69" s="117">
        <v>183.613036</v>
      </c>
      <c r="H69" s="117">
        <v>125.747124</v>
      </c>
      <c r="I69" s="116">
        <f t="shared" si="12"/>
        <v>0.6848485638024089</v>
      </c>
      <c r="J69" s="159"/>
      <c r="K69" s="159"/>
      <c r="L69" s="159"/>
      <c r="M69" s="161"/>
      <c r="N69" s="104"/>
      <c r="O69" s="33"/>
      <c r="P69" s="138"/>
    </row>
    <row r="70" spans="2:16" ht="12" customHeight="1">
      <c r="B70" s="136"/>
      <c r="C70" s="113" t="s">
        <v>61</v>
      </c>
      <c r="D70" s="114">
        <v>516.509681</v>
      </c>
      <c r="E70" s="115">
        <v>273.394766</v>
      </c>
      <c r="F70" s="116">
        <f t="shared" si="11"/>
        <v>0.52931198786185</v>
      </c>
      <c r="G70" s="117">
        <v>476.733598</v>
      </c>
      <c r="H70" s="117">
        <v>259.681547</v>
      </c>
      <c r="I70" s="116">
        <f t="shared" si="12"/>
        <v>0.5447099765768975</v>
      </c>
      <c r="J70" s="159"/>
      <c r="K70" s="159"/>
      <c r="L70" s="159"/>
      <c r="M70" s="161"/>
      <c r="N70" s="104"/>
      <c r="O70" s="33"/>
      <c r="P70" s="138"/>
    </row>
    <row r="71" spans="2:16" ht="12" customHeight="1">
      <c r="B71" s="136"/>
      <c r="C71" s="123" t="s">
        <v>43</v>
      </c>
      <c r="D71" s="114">
        <f aca="true" t="shared" si="13" ref="D71:E71">SUM(D60:D70)</f>
        <v>845.71213</v>
      </c>
      <c r="E71" s="115">
        <f t="shared" si="13"/>
        <v>471.41945000000004</v>
      </c>
      <c r="F71" s="116">
        <f t="shared" si="11"/>
        <v>0.5574230678233266</v>
      </c>
      <c r="G71" s="117">
        <f aca="true" t="shared" si="14" ref="G71:H71">SUM(G60:G70)</f>
        <v>799.5483409999999</v>
      </c>
      <c r="H71" s="117">
        <f t="shared" si="14"/>
        <v>489.38503900000006</v>
      </c>
      <c r="I71" s="116">
        <f t="shared" si="12"/>
        <v>0.6120768612788605</v>
      </c>
      <c r="J71" s="159"/>
      <c r="K71" s="159"/>
      <c r="L71" s="159"/>
      <c r="M71" s="161"/>
      <c r="N71" s="104"/>
      <c r="O71" s="33"/>
      <c r="P71" s="138"/>
    </row>
    <row r="72" spans="2:16" ht="12" customHeight="1">
      <c r="B72" s="136"/>
      <c r="E72" s="162"/>
      <c r="F72" s="159"/>
      <c r="G72" s="159"/>
      <c r="H72" s="160"/>
      <c r="I72" s="159"/>
      <c r="J72" s="159"/>
      <c r="K72" s="159"/>
      <c r="L72" s="159"/>
      <c r="M72" s="161"/>
      <c r="N72" s="104"/>
      <c r="O72" s="33"/>
      <c r="P72" s="138"/>
    </row>
    <row r="73" spans="2:16" ht="12" customHeight="1">
      <c r="B73" s="136"/>
      <c r="E73" s="162"/>
      <c r="F73" s="159"/>
      <c r="G73" s="159"/>
      <c r="H73" s="160"/>
      <c r="I73" s="159"/>
      <c r="J73" s="159"/>
      <c r="K73" s="159"/>
      <c r="L73" s="159"/>
      <c r="M73" s="161"/>
      <c r="N73" s="104"/>
      <c r="O73" s="33"/>
      <c r="P73" s="138"/>
    </row>
    <row r="74" spans="2:16" ht="12" customHeight="1">
      <c r="B74" s="136"/>
      <c r="E74" s="162"/>
      <c r="F74" s="159"/>
      <c r="G74" s="159"/>
      <c r="H74" s="160"/>
      <c r="I74" s="159"/>
      <c r="J74" s="159"/>
      <c r="K74" s="159"/>
      <c r="L74" s="159"/>
      <c r="M74" s="161"/>
      <c r="N74" s="104"/>
      <c r="O74" s="33"/>
      <c r="P74" s="138"/>
    </row>
    <row r="75" spans="2:16" ht="12" customHeight="1">
      <c r="B75" s="136"/>
      <c r="C75" s="155" t="s">
        <v>67</v>
      </c>
      <c r="E75" s="162"/>
      <c r="F75" s="159"/>
      <c r="G75" s="159"/>
      <c r="H75" s="160"/>
      <c r="I75" s="159"/>
      <c r="J75" s="159"/>
      <c r="K75" s="159"/>
      <c r="L75" s="159"/>
      <c r="M75" s="161"/>
      <c r="N75" s="104"/>
      <c r="O75" s="33"/>
      <c r="P75" s="138"/>
    </row>
    <row r="76" spans="2:16" ht="12" customHeight="1">
      <c r="B76" s="136"/>
      <c r="C76" s="155"/>
      <c r="E76" s="162"/>
      <c r="F76" s="159"/>
      <c r="G76" s="159"/>
      <c r="H76" s="160"/>
      <c r="I76" s="159"/>
      <c r="J76" s="159"/>
      <c r="K76" s="159"/>
      <c r="L76" s="159"/>
      <c r="M76" s="161"/>
      <c r="N76" s="104"/>
      <c r="O76" s="33"/>
      <c r="P76" s="138"/>
    </row>
    <row r="77" spans="2:16" ht="12" customHeight="1">
      <c r="B77" s="136"/>
      <c r="C77" s="155" t="s">
        <v>40</v>
      </c>
      <c r="E77" s="162"/>
      <c r="F77" s="159"/>
      <c r="G77" s="159"/>
      <c r="H77" s="160"/>
      <c r="I77" s="159"/>
      <c r="J77" s="159"/>
      <c r="K77" s="159"/>
      <c r="L77" s="159"/>
      <c r="M77" s="161"/>
      <c r="N77" s="104"/>
      <c r="O77" s="33"/>
      <c r="P77" s="138"/>
    </row>
    <row r="78" spans="2:16" ht="12" customHeight="1">
      <c r="B78" s="136"/>
      <c r="E78" s="162"/>
      <c r="F78" s="159"/>
      <c r="G78" s="159"/>
      <c r="H78" s="160"/>
      <c r="I78" s="159"/>
      <c r="J78" s="159"/>
      <c r="K78" s="159"/>
      <c r="L78" s="159"/>
      <c r="M78" s="161"/>
      <c r="N78" s="104"/>
      <c r="O78" s="33"/>
      <c r="P78" s="138"/>
    </row>
    <row r="79" spans="2:16" ht="12" customHeight="1">
      <c r="B79" s="136"/>
      <c r="C79" s="124" t="s">
        <v>68</v>
      </c>
      <c r="D79" s="124" t="s">
        <v>46</v>
      </c>
      <c r="E79" s="125" t="s">
        <v>47</v>
      </c>
      <c r="F79" s="124" t="s">
        <v>48</v>
      </c>
      <c r="G79" s="124" t="s">
        <v>49</v>
      </c>
      <c r="H79" s="124" t="s">
        <v>50</v>
      </c>
      <c r="I79" s="124" t="s">
        <v>48</v>
      </c>
      <c r="J79" s="159"/>
      <c r="K79" s="159"/>
      <c r="L79" s="159"/>
      <c r="M79" s="161"/>
      <c r="N79" s="104"/>
      <c r="O79" s="33"/>
      <c r="P79" s="138"/>
    </row>
    <row r="80" spans="2:16" ht="12" customHeight="1">
      <c r="B80" s="136"/>
      <c r="C80" s="113" t="s">
        <v>72</v>
      </c>
      <c r="D80" s="114">
        <v>60.275254</v>
      </c>
      <c r="E80" s="115">
        <v>29.965365</v>
      </c>
      <c r="F80" s="116">
        <f aca="true" t="shared" si="15" ref="F80:F87">+E80/D80</f>
        <v>0.4971420775763135</v>
      </c>
      <c r="G80" s="117">
        <v>582.076815</v>
      </c>
      <c r="H80" s="117">
        <v>552.240462</v>
      </c>
      <c r="I80" s="116">
        <f aca="true" t="shared" si="16" ref="I80:I87">+H80/G80</f>
        <v>0.9487415539820118</v>
      </c>
      <c r="J80" s="126">
        <f>+D80/$D$87</f>
        <v>0.045984878583163545</v>
      </c>
      <c r="K80" s="159"/>
      <c r="L80" s="159"/>
      <c r="M80" s="161"/>
      <c r="N80" s="104"/>
      <c r="O80" s="33"/>
      <c r="P80" s="138"/>
    </row>
    <row r="81" spans="2:16" ht="12" customHeight="1">
      <c r="B81" s="136"/>
      <c r="C81" s="113" t="s">
        <v>70</v>
      </c>
      <c r="D81" s="114">
        <v>203.287762</v>
      </c>
      <c r="E81" s="115">
        <v>115.990959</v>
      </c>
      <c r="F81" s="116">
        <f t="shared" si="15"/>
        <v>0.5705752174102837</v>
      </c>
      <c r="G81" s="117">
        <v>45.773366</v>
      </c>
      <c r="H81" s="117">
        <v>33.849404</v>
      </c>
      <c r="I81" s="116">
        <f t="shared" si="16"/>
        <v>0.7394999965700577</v>
      </c>
      <c r="J81" s="126">
        <f aca="true" t="shared" si="17" ref="J81:J86">+D81/$D$87</f>
        <v>0.15509122621056143</v>
      </c>
      <c r="K81" s="159"/>
      <c r="L81" s="159"/>
      <c r="M81" s="161"/>
      <c r="N81" s="104"/>
      <c r="O81" s="33"/>
      <c r="P81" s="138"/>
    </row>
    <row r="82" spans="2:16" ht="12" customHeight="1">
      <c r="B82" s="136"/>
      <c r="C82" s="113" t="s">
        <v>73</v>
      </c>
      <c r="D82" s="114">
        <v>6.920503</v>
      </c>
      <c r="E82" s="115">
        <v>3.668103</v>
      </c>
      <c r="F82" s="116">
        <f t="shared" si="15"/>
        <v>0.5300341608117213</v>
      </c>
      <c r="G82" s="117">
        <v>4.22919</v>
      </c>
      <c r="H82" s="117">
        <v>2.522049</v>
      </c>
      <c r="I82" s="116">
        <f t="shared" si="16"/>
        <v>0.5963432714065814</v>
      </c>
      <c r="J82" s="126">
        <f t="shared" si="17"/>
        <v>0.005279753614798854</v>
      </c>
      <c r="K82" s="159"/>
      <c r="L82" s="159"/>
      <c r="M82" s="161"/>
      <c r="N82" s="104"/>
      <c r="O82" s="33"/>
      <c r="P82" s="138"/>
    </row>
    <row r="83" spans="2:16" ht="12" customHeight="1">
      <c r="B83" s="136"/>
      <c r="C83" s="113" t="s">
        <v>71</v>
      </c>
      <c r="D83" s="114">
        <v>25.629847</v>
      </c>
      <c r="E83" s="115">
        <v>15.884337</v>
      </c>
      <c r="F83" s="116">
        <f t="shared" si="15"/>
        <v>0.6197593376191438</v>
      </c>
      <c r="G83" s="117">
        <v>31.727738</v>
      </c>
      <c r="H83" s="117">
        <v>10.782097</v>
      </c>
      <c r="I83" s="116">
        <f t="shared" si="16"/>
        <v>0.3398318846430212</v>
      </c>
      <c r="J83" s="126">
        <f t="shared" si="17"/>
        <v>0.019553387570960024</v>
      </c>
      <c r="K83" s="159"/>
      <c r="L83" s="159"/>
      <c r="M83" s="161"/>
      <c r="N83" s="104"/>
      <c r="O83" s="33"/>
      <c r="P83" s="138"/>
    </row>
    <row r="84" spans="2:16" ht="12" customHeight="1">
      <c r="B84" s="136"/>
      <c r="C84" s="113" t="s">
        <v>69</v>
      </c>
      <c r="D84" s="114">
        <v>1014.649125</v>
      </c>
      <c r="E84" s="115">
        <v>743.662788</v>
      </c>
      <c r="F84" s="116">
        <f t="shared" si="15"/>
        <v>0.7329260624947564</v>
      </c>
      <c r="G84" s="117">
        <v>45.531594</v>
      </c>
      <c r="H84" s="117">
        <v>39.865625</v>
      </c>
      <c r="I84" s="116">
        <f t="shared" si="16"/>
        <v>0.8755596169112815</v>
      </c>
      <c r="J84" s="126">
        <f t="shared" si="17"/>
        <v>0.7740907540205162</v>
      </c>
      <c r="K84" s="159"/>
      <c r="L84" s="159"/>
      <c r="M84" s="161"/>
      <c r="N84" s="104"/>
      <c r="O84" s="33"/>
      <c r="P84" s="138"/>
    </row>
    <row r="85" spans="2:16" ht="12" customHeight="1">
      <c r="B85" s="136"/>
      <c r="C85" s="113"/>
      <c r="D85" s="114"/>
      <c r="E85" s="115"/>
      <c r="F85" s="116" t="e">
        <f t="shared" si="15"/>
        <v>#DIV/0!</v>
      </c>
      <c r="G85" s="127"/>
      <c r="H85" s="128"/>
      <c r="I85" s="116" t="e">
        <f t="shared" si="16"/>
        <v>#DIV/0!</v>
      </c>
      <c r="J85" s="126">
        <f t="shared" si="17"/>
        <v>0</v>
      </c>
      <c r="K85" s="159"/>
      <c r="L85" s="159"/>
      <c r="M85" s="161"/>
      <c r="N85" s="104"/>
      <c r="O85" s="33"/>
      <c r="P85" s="138"/>
    </row>
    <row r="86" spans="2:16" ht="12" customHeight="1">
      <c r="B86" s="136"/>
      <c r="C86" s="113"/>
      <c r="D86" s="114"/>
      <c r="E86" s="115"/>
      <c r="F86" s="116" t="e">
        <f t="shared" si="15"/>
        <v>#DIV/0!</v>
      </c>
      <c r="G86" s="127"/>
      <c r="H86" s="128"/>
      <c r="I86" s="116" t="e">
        <f t="shared" si="16"/>
        <v>#DIV/0!</v>
      </c>
      <c r="J86" s="126">
        <f t="shared" si="17"/>
        <v>0</v>
      </c>
      <c r="K86" s="159"/>
      <c r="L86" s="159"/>
      <c r="M86" s="161"/>
      <c r="N86" s="104"/>
      <c r="O86" s="33"/>
      <c r="P86" s="138"/>
    </row>
    <row r="87" spans="2:16" ht="12" customHeight="1">
      <c r="B87" s="136"/>
      <c r="C87" s="123" t="s">
        <v>43</v>
      </c>
      <c r="D87" s="114">
        <f aca="true" t="shared" si="18" ref="D87:E87">SUM(D80:D86)</f>
        <v>1310.762491</v>
      </c>
      <c r="E87" s="115">
        <f t="shared" si="18"/>
        <v>909.171552</v>
      </c>
      <c r="F87" s="116">
        <f t="shared" si="15"/>
        <v>0.6936203608530022</v>
      </c>
      <c r="G87" s="114">
        <f aca="true" t="shared" si="19" ref="G87">SUM(G80:G86)</f>
        <v>709.338703</v>
      </c>
      <c r="H87" s="115">
        <f aca="true" t="shared" si="20" ref="H87">SUM(H80:H86)</f>
        <v>639.259637</v>
      </c>
      <c r="I87" s="116">
        <f t="shared" si="16"/>
        <v>0.9012050721275813</v>
      </c>
      <c r="J87" s="159"/>
      <c r="K87" s="159"/>
      <c r="L87" s="159"/>
      <c r="M87" s="161"/>
      <c r="N87" s="104"/>
      <c r="O87" s="33"/>
      <c r="P87" s="138"/>
    </row>
    <row r="88" spans="2:16" ht="12" customHeight="1">
      <c r="B88" s="136"/>
      <c r="E88" s="162"/>
      <c r="F88" s="159"/>
      <c r="G88" s="159"/>
      <c r="H88" s="160"/>
      <c r="I88" s="159"/>
      <c r="J88" s="159"/>
      <c r="K88" s="159"/>
      <c r="L88" s="159"/>
      <c r="M88" s="161"/>
      <c r="N88" s="104"/>
      <c r="O88" s="33"/>
      <c r="P88" s="138"/>
    </row>
    <row r="89" spans="2:16" ht="12" customHeight="1">
      <c r="B89" s="136"/>
      <c r="C89" s="155" t="s">
        <v>41</v>
      </c>
      <c r="E89" s="162"/>
      <c r="F89" s="159"/>
      <c r="G89" s="159"/>
      <c r="H89" s="160"/>
      <c r="I89" s="159"/>
      <c r="J89" s="159"/>
      <c r="K89" s="159"/>
      <c r="L89" s="159"/>
      <c r="M89" s="161"/>
      <c r="N89" s="104"/>
      <c r="O89" s="33"/>
      <c r="P89" s="138"/>
    </row>
    <row r="90" spans="2:16" ht="12" customHeight="1">
      <c r="B90" s="136"/>
      <c r="E90" s="162"/>
      <c r="F90" s="159"/>
      <c r="G90" s="159"/>
      <c r="H90" s="160"/>
      <c r="I90" s="159"/>
      <c r="J90" s="159"/>
      <c r="K90" s="159"/>
      <c r="L90" s="159"/>
      <c r="M90" s="161"/>
      <c r="N90" s="104"/>
      <c r="O90" s="33"/>
      <c r="P90" s="138"/>
    </row>
    <row r="91" spans="2:16" ht="12" customHeight="1">
      <c r="B91" s="136"/>
      <c r="C91" s="124" t="s">
        <v>68</v>
      </c>
      <c r="D91" s="124" t="s">
        <v>46</v>
      </c>
      <c r="E91" s="125" t="s">
        <v>47</v>
      </c>
      <c r="F91" s="124" t="s">
        <v>48</v>
      </c>
      <c r="G91" s="124" t="s">
        <v>49</v>
      </c>
      <c r="H91" s="124" t="s">
        <v>50</v>
      </c>
      <c r="I91" s="124" t="s">
        <v>48</v>
      </c>
      <c r="J91" s="159"/>
      <c r="K91" s="159"/>
      <c r="L91" s="159"/>
      <c r="M91" s="161"/>
      <c r="N91" s="104"/>
      <c r="O91" s="33"/>
      <c r="P91" s="138"/>
    </row>
    <row r="92" spans="2:16" ht="12" customHeight="1">
      <c r="B92" s="136"/>
      <c r="C92" s="113" t="s">
        <v>72</v>
      </c>
      <c r="D92" s="114">
        <v>20.626042</v>
      </c>
      <c r="E92" s="115">
        <v>2.942594</v>
      </c>
      <c r="F92" s="116">
        <f aca="true" t="shared" si="21" ref="F92:F99">+E92/D92</f>
        <v>0.1426640166833753</v>
      </c>
      <c r="G92" s="117">
        <v>234.382869</v>
      </c>
      <c r="H92" s="117">
        <v>221.818318</v>
      </c>
      <c r="I92" s="116">
        <f aca="true" t="shared" si="22" ref="I92:I99">+H92/G92</f>
        <v>0.9463930488878861</v>
      </c>
      <c r="J92" s="126">
        <f>D92/$D$99</f>
        <v>0.048524919328015226</v>
      </c>
      <c r="K92" s="159"/>
      <c r="L92" s="159"/>
      <c r="M92" s="161"/>
      <c r="N92" s="104"/>
      <c r="O92" s="33"/>
      <c r="P92" s="138"/>
    </row>
    <row r="93" spans="2:16" ht="12" customHeight="1">
      <c r="B93" s="136"/>
      <c r="C93" s="113" t="s">
        <v>70</v>
      </c>
      <c r="D93" s="114">
        <v>0.078</v>
      </c>
      <c r="E93" s="115">
        <v>0.070084</v>
      </c>
      <c r="F93" s="116">
        <f t="shared" si="21"/>
        <v>0.8985128205128204</v>
      </c>
      <c r="G93" s="117">
        <v>0.834678</v>
      </c>
      <c r="H93" s="117">
        <v>0.16612300000000002</v>
      </c>
      <c r="I93" s="116">
        <f t="shared" si="22"/>
        <v>0.19902645091879745</v>
      </c>
      <c r="J93" s="126">
        <f aca="true" t="shared" si="23" ref="J93:J98">D93/$D$99</f>
        <v>0.00018350315138431248</v>
      </c>
      <c r="K93" s="159"/>
      <c r="L93" s="159"/>
      <c r="M93" s="161"/>
      <c r="N93" s="104"/>
      <c r="O93" s="33"/>
      <c r="P93" s="138"/>
    </row>
    <row r="94" spans="2:16" ht="12" customHeight="1">
      <c r="B94" s="136"/>
      <c r="C94" s="113" t="s">
        <v>71</v>
      </c>
      <c r="D94" s="114">
        <v>93.75115</v>
      </c>
      <c r="E94" s="115">
        <v>49.014838</v>
      </c>
      <c r="F94" s="116">
        <f t="shared" si="21"/>
        <v>0.5228185254260881</v>
      </c>
      <c r="G94" s="117">
        <v>15.905891</v>
      </c>
      <c r="H94" s="117">
        <v>10.224209</v>
      </c>
      <c r="I94" s="116">
        <f t="shared" si="22"/>
        <v>0.6427938554338137</v>
      </c>
      <c r="J94" s="126">
        <f t="shared" si="23"/>
        <v>0.22055937783209467</v>
      </c>
      <c r="K94" s="159"/>
      <c r="L94" s="159"/>
      <c r="M94" s="161"/>
      <c r="N94" s="104"/>
      <c r="O94" s="33"/>
      <c r="P94" s="138"/>
    </row>
    <row r="95" spans="2:16" ht="12" customHeight="1">
      <c r="B95" s="136"/>
      <c r="C95" s="113" t="s">
        <v>69</v>
      </c>
      <c r="D95" s="114">
        <v>310.605628</v>
      </c>
      <c r="E95" s="115">
        <v>87.400216</v>
      </c>
      <c r="F95" s="116">
        <f t="shared" si="21"/>
        <v>0.28138645317785416</v>
      </c>
      <c r="G95" s="117">
        <v>63.016565</v>
      </c>
      <c r="H95" s="117">
        <v>49.048771</v>
      </c>
      <c r="I95" s="116">
        <f t="shared" si="22"/>
        <v>0.7783472647231724</v>
      </c>
      <c r="J95" s="126">
        <f t="shared" si="23"/>
        <v>0.7307321996885058</v>
      </c>
      <c r="K95" s="159"/>
      <c r="L95" s="159"/>
      <c r="M95" s="161"/>
      <c r="N95" s="104"/>
      <c r="O95" s="33"/>
      <c r="P95" s="138"/>
    </row>
    <row r="96" spans="2:16" ht="12" customHeight="1">
      <c r="B96" s="136"/>
      <c r="C96" s="113"/>
      <c r="D96" s="114"/>
      <c r="E96" s="115"/>
      <c r="F96" s="116" t="e">
        <f t="shared" si="21"/>
        <v>#DIV/0!</v>
      </c>
      <c r="G96" s="117"/>
      <c r="H96" s="117"/>
      <c r="I96" s="116" t="e">
        <f t="shared" si="22"/>
        <v>#DIV/0!</v>
      </c>
      <c r="J96" s="126">
        <f t="shared" si="23"/>
        <v>0</v>
      </c>
      <c r="K96" s="159"/>
      <c r="L96" s="159"/>
      <c r="M96" s="161"/>
      <c r="N96" s="104"/>
      <c r="O96" s="33"/>
      <c r="P96" s="138"/>
    </row>
    <row r="97" spans="2:16" ht="12" customHeight="1">
      <c r="B97" s="136"/>
      <c r="C97" s="113"/>
      <c r="D97" s="114"/>
      <c r="E97" s="115"/>
      <c r="F97" s="116" t="e">
        <f t="shared" si="21"/>
        <v>#DIV/0!</v>
      </c>
      <c r="G97" s="127"/>
      <c r="H97" s="128"/>
      <c r="I97" s="116" t="e">
        <f t="shared" si="22"/>
        <v>#DIV/0!</v>
      </c>
      <c r="J97" s="126">
        <f t="shared" si="23"/>
        <v>0</v>
      </c>
      <c r="K97" s="159"/>
      <c r="L97" s="159"/>
      <c r="M97" s="161"/>
      <c r="N97" s="104"/>
      <c r="O97" s="33"/>
      <c r="P97" s="138"/>
    </row>
    <row r="98" spans="2:16" ht="12" customHeight="1">
      <c r="B98" s="136"/>
      <c r="C98" s="113"/>
      <c r="D98" s="114"/>
      <c r="E98" s="115"/>
      <c r="F98" s="116" t="e">
        <f t="shared" si="21"/>
        <v>#DIV/0!</v>
      </c>
      <c r="G98" s="127"/>
      <c r="H98" s="128"/>
      <c r="I98" s="116" t="e">
        <f t="shared" si="22"/>
        <v>#DIV/0!</v>
      </c>
      <c r="J98" s="126">
        <f t="shared" si="23"/>
        <v>0</v>
      </c>
      <c r="K98" s="159"/>
      <c r="L98" s="159"/>
      <c r="M98" s="161"/>
      <c r="N98" s="104"/>
      <c r="O98" s="33"/>
      <c r="P98" s="138"/>
    </row>
    <row r="99" spans="2:16" ht="12" customHeight="1">
      <c r="B99" s="136"/>
      <c r="C99" s="123" t="s">
        <v>43</v>
      </c>
      <c r="D99" s="114">
        <f aca="true" t="shared" si="24" ref="D99:E99">SUM(D92:D98)</f>
        <v>425.06082000000004</v>
      </c>
      <c r="E99" s="115">
        <f t="shared" si="24"/>
        <v>139.42773200000002</v>
      </c>
      <c r="F99" s="116">
        <f t="shared" si="21"/>
        <v>0.32801831041496604</v>
      </c>
      <c r="G99" s="114">
        <f aca="true" t="shared" si="25" ref="G99:H99">SUM(G92:G98)</f>
        <v>314.140003</v>
      </c>
      <c r="H99" s="115">
        <f t="shared" si="25"/>
        <v>281.257421</v>
      </c>
      <c r="I99" s="116">
        <f t="shared" si="22"/>
        <v>0.8953250726237499</v>
      </c>
      <c r="J99" s="159"/>
      <c r="K99" s="159"/>
      <c r="L99" s="159"/>
      <c r="M99" s="161"/>
      <c r="N99" s="104"/>
      <c r="O99" s="33"/>
      <c r="P99" s="138"/>
    </row>
    <row r="100" spans="2:16" ht="12" customHeight="1">
      <c r="B100" s="136"/>
      <c r="E100" s="162"/>
      <c r="F100" s="159"/>
      <c r="G100" s="159"/>
      <c r="H100" s="160"/>
      <c r="I100" s="159"/>
      <c r="J100" s="159"/>
      <c r="K100" s="159"/>
      <c r="L100" s="159"/>
      <c r="M100" s="161"/>
      <c r="N100" s="104"/>
      <c r="O100" s="33"/>
      <c r="P100" s="138"/>
    </row>
    <row r="101" spans="2:16" ht="12" customHeight="1">
      <c r="B101" s="136"/>
      <c r="C101" s="155" t="s">
        <v>65</v>
      </c>
      <c r="E101" s="162"/>
      <c r="F101" s="159"/>
      <c r="G101" s="159"/>
      <c r="H101" s="160"/>
      <c r="I101" s="159"/>
      <c r="J101" s="159"/>
      <c r="K101" s="159"/>
      <c r="L101" s="159"/>
      <c r="M101" s="161"/>
      <c r="N101" s="104"/>
      <c r="O101" s="33"/>
      <c r="P101" s="138"/>
    </row>
    <row r="102" spans="2:16" ht="12" customHeight="1">
      <c r="B102" s="136"/>
      <c r="E102" s="162"/>
      <c r="F102" s="159"/>
      <c r="G102" s="159"/>
      <c r="H102" s="160"/>
      <c r="I102" s="159"/>
      <c r="J102" s="159"/>
      <c r="K102" s="159"/>
      <c r="L102" s="159"/>
      <c r="M102" s="161"/>
      <c r="N102" s="104"/>
      <c r="O102" s="33"/>
      <c r="P102" s="138"/>
    </row>
    <row r="103" spans="2:16" ht="12" customHeight="1">
      <c r="B103" s="136"/>
      <c r="C103" s="124" t="s">
        <v>68</v>
      </c>
      <c r="D103" s="124" t="s">
        <v>46</v>
      </c>
      <c r="E103" s="125" t="s">
        <v>47</v>
      </c>
      <c r="F103" s="124" t="s">
        <v>48</v>
      </c>
      <c r="G103" s="124" t="s">
        <v>49</v>
      </c>
      <c r="H103" s="124" t="s">
        <v>50</v>
      </c>
      <c r="I103" s="124" t="s">
        <v>48</v>
      </c>
      <c r="J103" s="159"/>
      <c r="K103" s="159"/>
      <c r="L103" s="159"/>
      <c r="M103" s="161"/>
      <c r="N103" s="104"/>
      <c r="O103" s="33"/>
      <c r="P103" s="138"/>
    </row>
    <row r="104" spans="2:16" ht="12" customHeight="1">
      <c r="B104" s="136"/>
      <c r="C104" s="113" t="s">
        <v>72</v>
      </c>
      <c r="D104" s="114">
        <v>52.461811</v>
      </c>
      <c r="E104" s="115">
        <v>30.238065</v>
      </c>
      <c r="F104" s="116">
        <f aca="true" t="shared" si="26" ref="F104:F111">+E104/D104</f>
        <v>0.5763824089107408</v>
      </c>
      <c r="G104" s="117">
        <v>212.523506</v>
      </c>
      <c r="H104" s="117">
        <v>131.085116</v>
      </c>
      <c r="I104" s="116">
        <f aca="true" t="shared" si="27" ref="I104:I111">+H104/G104</f>
        <v>0.6168029055571858</v>
      </c>
      <c r="J104" s="126">
        <f>D104/$D$111</f>
        <v>0.06203270491106708</v>
      </c>
      <c r="K104" s="159"/>
      <c r="L104" s="159"/>
      <c r="M104" s="161"/>
      <c r="N104" s="104"/>
      <c r="O104" s="33"/>
      <c r="P104" s="138"/>
    </row>
    <row r="105" spans="2:16" ht="12" customHeight="1">
      <c r="B105" s="136"/>
      <c r="C105" s="113" t="s">
        <v>74</v>
      </c>
      <c r="D105" s="114">
        <v>192.560143</v>
      </c>
      <c r="E105" s="115">
        <v>115.52666</v>
      </c>
      <c r="F105" s="116">
        <f t="shared" si="26"/>
        <v>0.5999510500986697</v>
      </c>
      <c r="G105" s="117">
        <v>202.517152</v>
      </c>
      <c r="H105" s="117">
        <v>148.531509</v>
      </c>
      <c r="I105" s="116">
        <f t="shared" si="27"/>
        <v>0.7334268111769614</v>
      </c>
      <c r="J105" s="126">
        <f aca="true" t="shared" si="28" ref="J105:J110">D105/$D$111</f>
        <v>0.22768993865560377</v>
      </c>
      <c r="K105" s="159"/>
      <c r="L105" s="159"/>
      <c r="M105" s="161"/>
      <c r="N105" s="104"/>
      <c r="O105" s="33"/>
      <c r="P105" s="138"/>
    </row>
    <row r="106" spans="2:16" ht="12" customHeight="1">
      <c r="B106" s="136"/>
      <c r="C106" s="113" t="s">
        <v>75</v>
      </c>
      <c r="D106" s="114">
        <v>7.120008</v>
      </c>
      <c r="E106" s="115">
        <v>3.302433</v>
      </c>
      <c r="F106" s="116">
        <f t="shared" si="26"/>
        <v>0.4638243383996198</v>
      </c>
      <c r="G106" s="117">
        <v>3.396094</v>
      </c>
      <c r="H106" s="117">
        <v>2.751929</v>
      </c>
      <c r="I106" s="116">
        <f t="shared" si="27"/>
        <v>0.810321799102145</v>
      </c>
      <c r="J106" s="126">
        <f t="shared" si="28"/>
        <v>0.008418949838167747</v>
      </c>
      <c r="K106" s="159"/>
      <c r="L106" s="159"/>
      <c r="M106" s="161"/>
      <c r="N106" s="104"/>
      <c r="O106" s="33"/>
      <c r="P106" s="138"/>
    </row>
    <row r="107" spans="2:16" ht="12" customHeight="1">
      <c r="B107" s="136"/>
      <c r="C107" s="113" t="s">
        <v>70</v>
      </c>
      <c r="D107" s="114">
        <v>34.377442</v>
      </c>
      <c r="E107" s="115">
        <v>17.684968</v>
      </c>
      <c r="F107" s="116">
        <f t="shared" si="26"/>
        <v>0.5144352508834136</v>
      </c>
      <c r="G107" s="117">
        <v>17.415147</v>
      </c>
      <c r="H107" s="117">
        <v>12.96198</v>
      </c>
      <c r="I107" s="116">
        <f t="shared" si="27"/>
        <v>0.7442934590216207</v>
      </c>
      <c r="J107" s="126">
        <f t="shared" si="28"/>
        <v>0.04064910597888669</v>
      </c>
      <c r="K107" s="159"/>
      <c r="L107" s="159"/>
      <c r="M107" s="161"/>
      <c r="N107" s="104"/>
      <c r="O107" s="33"/>
      <c r="P107" s="138"/>
    </row>
    <row r="108" spans="2:16" ht="12" customHeight="1">
      <c r="B108" s="136"/>
      <c r="C108" s="113" t="s">
        <v>73</v>
      </c>
      <c r="D108" s="114">
        <v>39.792444</v>
      </c>
      <c r="E108" s="115">
        <v>14.496833</v>
      </c>
      <c r="F108" s="116">
        <f t="shared" si="26"/>
        <v>0.3643111993824757</v>
      </c>
      <c r="G108" s="117">
        <v>32.109741</v>
      </c>
      <c r="H108" s="117">
        <v>20.476359</v>
      </c>
      <c r="I108" s="116">
        <f t="shared" si="27"/>
        <v>0.6376992888232889</v>
      </c>
      <c r="J108" s="126">
        <f t="shared" si="28"/>
        <v>0.047051996286254054</v>
      </c>
      <c r="K108" s="159"/>
      <c r="L108" s="159"/>
      <c r="M108" s="161"/>
      <c r="N108" s="104"/>
      <c r="O108" s="33"/>
      <c r="P108" s="138"/>
    </row>
    <row r="109" spans="2:16" ht="12" customHeight="1">
      <c r="B109" s="136"/>
      <c r="C109" s="113" t="s">
        <v>71</v>
      </c>
      <c r="D109" s="114">
        <v>206.442115</v>
      </c>
      <c r="E109" s="115">
        <v>130.314726</v>
      </c>
      <c r="F109" s="116">
        <f t="shared" si="26"/>
        <v>0.6312409946003509</v>
      </c>
      <c r="G109" s="117">
        <v>194.118047</v>
      </c>
      <c r="H109" s="117">
        <v>118.751458</v>
      </c>
      <c r="I109" s="116">
        <f t="shared" si="27"/>
        <v>0.6117486747638667</v>
      </c>
      <c r="J109" s="126">
        <f t="shared" si="28"/>
        <v>0.24410447441495253</v>
      </c>
      <c r="K109" s="159"/>
      <c r="L109" s="159"/>
      <c r="M109" s="161"/>
      <c r="N109" s="104"/>
      <c r="O109" s="33"/>
      <c r="P109" s="138"/>
    </row>
    <row r="110" spans="2:16" ht="12" customHeight="1">
      <c r="B110" s="136"/>
      <c r="C110" s="113" t="s">
        <v>69</v>
      </c>
      <c r="D110" s="114">
        <v>312.958167</v>
      </c>
      <c r="E110" s="115">
        <v>159.855767</v>
      </c>
      <c r="F110" s="116">
        <f t="shared" si="26"/>
        <v>0.5107895682428379</v>
      </c>
      <c r="G110" s="117">
        <v>137.468654</v>
      </c>
      <c r="H110" s="117">
        <v>54.826686</v>
      </c>
      <c r="I110" s="116">
        <f t="shared" si="27"/>
        <v>0.39883045628714753</v>
      </c>
      <c r="J110" s="126">
        <f t="shared" si="28"/>
        <v>0.37005282991506816</v>
      </c>
      <c r="K110" s="159"/>
      <c r="L110" s="159"/>
      <c r="M110" s="161"/>
      <c r="N110" s="104"/>
      <c r="O110" s="33"/>
      <c r="P110" s="138"/>
    </row>
    <row r="111" spans="2:16" ht="12" customHeight="1">
      <c r="B111" s="136"/>
      <c r="C111" s="123" t="s">
        <v>43</v>
      </c>
      <c r="D111" s="114">
        <f aca="true" t="shared" si="29" ref="D111:E111">SUM(D104:D110)</f>
        <v>845.71213</v>
      </c>
      <c r="E111" s="115">
        <f t="shared" si="29"/>
        <v>471.419452</v>
      </c>
      <c r="F111" s="116">
        <f t="shared" si="26"/>
        <v>0.5574230701881975</v>
      </c>
      <c r="G111" s="114">
        <f aca="true" t="shared" si="30" ref="G111:H111">SUM(G104:G110)</f>
        <v>799.5483409999999</v>
      </c>
      <c r="H111" s="115">
        <f t="shared" si="30"/>
        <v>489.385037</v>
      </c>
      <c r="I111" s="116">
        <f t="shared" si="27"/>
        <v>0.6120768587774482</v>
      </c>
      <c r="J111" s="159"/>
      <c r="K111" s="159"/>
      <c r="L111" s="159"/>
      <c r="M111" s="161"/>
      <c r="N111" s="104"/>
      <c r="O111" s="33"/>
      <c r="P111" s="138"/>
    </row>
    <row r="112" spans="2:16" ht="12" customHeight="1">
      <c r="B112" s="136"/>
      <c r="E112" s="162"/>
      <c r="F112" s="159"/>
      <c r="G112" s="159"/>
      <c r="H112" s="160"/>
      <c r="I112" s="159"/>
      <c r="J112" s="159"/>
      <c r="K112" s="159"/>
      <c r="L112" s="159"/>
      <c r="M112" s="161"/>
      <c r="N112" s="104"/>
      <c r="O112" s="33"/>
      <c r="P112" s="138"/>
    </row>
    <row r="113" spans="2:16" ht="12" customHeight="1">
      <c r="B113" s="136"/>
      <c r="E113" s="162"/>
      <c r="F113" s="159"/>
      <c r="G113" s="159"/>
      <c r="H113" s="160"/>
      <c r="I113" s="159"/>
      <c r="J113" s="159"/>
      <c r="K113" s="159"/>
      <c r="L113" s="159"/>
      <c r="M113" s="161"/>
      <c r="N113" s="104"/>
      <c r="O113" s="33"/>
      <c r="P113" s="138"/>
    </row>
    <row r="114" spans="2:16" ht="12.75">
      <c r="B114" s="136"/>
      <c r="P114" s="138"/>
    </row>
    <row r="115" spans="2:16" ht="12.75">
      <c r="B115" s="136"/>
      <c r="P115" s="138"/>
    </row>
    <row r="116" spans="2:16" ht="12.75">
      <c r="B116" s="136"/>
      <c r="P116" s="138"/>
    </row>
    <row r="117" spans="2:16" ht="12.75">
      <c r="B117" s="136"/>
      <c r="P117" s="138"/>
    </row>
    <row r="118" spans="2:16" ht="12.75">
      <c r="B118" s="164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6"/>
    </row>
  </sheetData>
  <sheetProtection selectLockedCells="1" selectUnlockedCells="1"/>
  <mergeCells count="12">
    <mergeCell ref="B2:P3"/>
    <mergeCell ref="C8:O8"/>
    <mergeCell ref="E11:L11"/>
    <mergeCell ref="N11:P13"/>
    <mergeCell ref="E12:L12"/>
    <mergeCell ref="E13:F14"/>
    <mergeCell ref="G13:I13"/>
    <mergeCell ref="J13:L13"/>
    <mergeCell ref="E15:F15"/>
    <mergeCell ref="E16:F16"/>
    <mergeCell ref="E17:F17"/>
    <mergeCell ref="E18:F18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2022-01-12T12:33:40Z</dcterms:modified>
  <cp:category/>
  <cp:version/>
  <cp:contentType/>
  <cp:contentStatus/>
</cp:coreProperties>
</file>